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10. sjednica Gradskog vijeća - 29.06.2026\"/>
    </mc:Choice>
  </mc:AlternateContent>
  <xr:revisionPtr revIDLastSave="0" documentId="13_ncr:1_{6EA5FA35-74E1-43E1-93CB-1F7454372E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GRAM ODRŽAVANJA 2025" sheetId="3" r:id="rId1"/>
    <sheet name="dogradnja dv" sheetId="8" state="hidden" r:id="rId2"/>
  </sheets>
  <definedNames>
    <definedName name="_xlnm.Print_Area" localSheetId="0">'PROGRAM ODRŽAVANJA 2025'!$A$1:$K$232</definedName>
    <definedName name="PonuditeljiLis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6" i="3" l="1"/>
  <c r="K204" i="3"/>
  <c r="D222" i="3"/>
  <c r="K108" i="3"/>
  <c r="K100" i="3"/>
  <c r="K91" i="3"/>
  <c r="K83" i="3"/>
  <c r="K75" i="3"/>
  <c r="K65" i="3"/>
  <c r="K51" i="3"/>
  <c r="K41" i="3"/>
  <c r="K34" i="3"/>
  <c r="K26" i="3"/>
  <c r="K129" i="3"/>
  <c r="K141" i="3"/>
  <c r="K160" i="3"/>
  <c r="K166" i="3"/>
  <c r="K195" i="3"/>
  <c r="K214" i="3"/>
  <c r="G176" i="3"/>
  <c r="G214" i="3"/>
  <c r="H97" i="3"/>
  <c r="J97" i="3" s="1"/>
  <c r="H113" i="3"/>
  <c r="H117" i="3"/>
  <c r="H127" i="3"/>
  <c r="H129" i="3"/>
  <c r="H141" i="3"/>
  <c r="F158" i="3"/>
  <c r="D141" i="3"/>
  <c r="G129" i="3"/>
  <c r="G141" i="3"/>
  <c r="H195" i="3"/>
  <c r="G160" i="3"/>
  <c r="I160" i="3"/>
  <c r="H154" i="3"/>
  <c r="H155" i="3"/>
  <c r="F129" i="3"/>
  <c r="D214" i="3"/>
  <c r="C222" i="3"/>
  <c r="E214" i="3"/>
  <c r="I214" i="3"/>
  <c r="E204" i="3"/>
  <c r="F204" i="3"/>
  <c r="G204" i="3"/>
  <c r="H204" i="3"/>
  <c r="I204" i="3"/>
  <c r="J204" i="3"/>
  <c r="D204" i="3"/>
  <c r="E195" i="3"/>
  <c r="G195" i="3"/>
  <c r="I195" i="3"/>
  <c r="J195" i="3"/>
  <c r="E176" i="3"/>
  <c r="I176" i="3"/>
  <c r="D176" i="3"/>
  <c r="D129" i="3"/>
  <c r="D108" i="3"/>
  <c r="D100" i="3"/>
  <c r="D91" i="3"/>
  <c r="E83" i="3"/>
  <c r="F83" i="3"/>
  <c r="G83" i="3"/>
  <c r="I83" i="3"/>
  <c r="D83" i="3"/>
  <c r="E75" i="3"/>
  <c r="G75" i="3"/>
  <c r="I75" i="3"/>
  <c r="D75" i="3"/>
  <c r="D65" i="3"/>
  <c r="F65" i="3" s="1"/>
  <c r="E51" i="3"/>
  <c r="F51" i="3"/>
  <c r="G51" i="3"/>
  <c r="H51" i="3"/>
  <c r="I51" i="3"/>
  <c r="J51" i="3"/>
  <c r="D51" i="3"/>
  <c r="D41" i="3"/>
  <c r="E34" i="3"/>
  <c r="G34" i="3"/>
  <c r="I34" i="3"/>
  <c r="D34" i="3"/>
  <c r="E26" i="3"/>
  <c r="G26" i="3"/>
  <c r="I26" i="3"/>
  <c r="D26" i="3"/>
  <c r="G65" i="3"/>
  <c r="E166" i="3"/>
  <c r="F166" i="3"/>
  <c r="G166" i="3"/>
  <c r="H166" i="3"/>
  <c r="I166" i="3"/>
  <c r="J166" i="3"/>
  <c r="I133" i="3"/>
  <c r="J133" i="3" s="1"/>
  <c r="I135" i="3"/>
  <c r="I137" i="3"/>
  <c r="I139" i="3"/>
  <c r="J105" i="3"/>
  <c r="H106" i="3"/>
  <c r="J106" i="3" s="1"/>
  <c r="J108" i="3" s="1"/>
  <c r="J193" i="3"/>
  <c r="K193" i="3" s="1"/>
  <c r="E141" i="3"/>
  <c r="F141" i="3"/>
  <c r="E129" i="3"/>
  <c r="I129" i="3"/>
  <c r="J129" i="3"/>
  <c r="H98" i="3"/>
  <c r="J98" i="3" s="1"/>
  <c r="H96" i="3"/>
  <c r="J88" i="3"/>
  <c r="J91" i="3" s="1"/>
  <c r="J80" i="3"/>
  <c r="H81" i="3"/>
  <c r="H83" i="3" s="1"/>
  <c r="H70" i="3"/>
  <c r="J70" i="3" s="1"/>
  <c r="F61" i="3"/>
  <c r="H61" i="3" s="1"/>
  <c r="J61" i="3" s="1"/>
  <c r="H31" i="3"/>
  <c r="H34" i="3" s="1"/>
  <c r="F31" i="3"/>
  <c r="F34" i="3" s="1"/>
  <c r="F70" i="3"/>
  <c r="E121" i="3" l="1"/>
  <c r="H100" i="3"/>
  <c r="J96" i="3"/>
  <c r="J100" i="3" s="1"/>
  <c r="J81" i="3"/>
  <c r="J83" i="3" s="1"/>
  <c r="I141" i="3"/>
  <c r="K121" i="3"/>
  <c r="D220" i="3" s="1"/>
  <c r="F22" i="3"/>
  <c r="H22" i="3" s="1"/>
  <c r="J22" i="3" s="1"/>
  <c r="F23" i="3"/>
  <c r="H23" i="3" s="1"/>
  <c r="J23" i="3" s="1"/>
  <c r="F24" i="3"/>
  <c r="H24" i="3" s="1"/>
  <c r="J24" i="3" s="1"/>
  <c r="F25" i="3"/>
  <c r="H25" i="3" s="1"/>
  <c r="J25" i="3" s="1"/>
  <c r="F21" i="3"/>
  <c r="F26" i="3" s="1"/>
  <c r="J135" i="3"/>
  <c r="J137" i="3"/>
  <c r="J139" i="3"/>
  <c r="J41" i="3"/>
  <c r="J31" i="3"/>
  <c r="J34" i="3" s="1"/>
  <c r="I100" i="3"/>
  <c r="I91" i="3"/>
  <c r="I65" i="3"/>
  <c r="I41" i="3"/>
  <c r="I121" i="3" s="1"/>
  <c r="H108" i="3"/>
  <c r="H91" i="3"/>
  <c r="H41" i="3"/>
  <c r="K217" i="3" l="1"/>
  <c r="D221" i="3" s="1"/>
  <c r="D223" i="3" s="1"/>
  <c r="H21" i="3"/>
  <c r="I217" i="3"/>
  <c r="J141" i="3"/>
  <c r="G41" i="3"/>
  <c r="G100" i="3"/>
  <c r="F71" i="3"/>
  <c r="F72" i="3"/>
  <c r="H72" i="3" s="1"/>
  <c r="J72" i="3" s="1"/>
  <c r="F73" i="3"/>
  <c r="H73" i="3" s="1"/>
  <c r="J73" i="3" s="1"/>
  <c r="F75" i="3" l="1"/>
  <c r="H71" i="3"/>
  <c r="H26" i="3"/>
  <c r="J21" i="3"/>
  <c r="J26" i="3" s="1"/>
  <c r="F212" i="3"/>
  <c r="E154" i="3"/>
  <c r="E160" i="3" s="1"/>
  <c r="E217" i="3" s="1"/>
  <c r="F172" i="3"/>
  <c r="F88" i="3"/>
  <c r="G91" i="3" s="1"/>
  <c r="G121" i="3" s="1"/>
  <c r="G217" i="3" s="1"/>
  <c r="F57" i="3"/>
  <c r="H57" i="3" s="1"/>
  <c r="J57" i="3" s="1"/>
  <c r="F58" i="3"/>
  <c r="H58" i="3" s="1"/>
  <c r="J58" i="3" s="1"/>
  <c r="F59" i="3"/>
  <c r="H59" i="3" s="1"/>
  <c r="J59" i="3" s="1"/>
  <c r="F60" i="3"/>
  <c r="H60" i="3" s="1"/>
  <c r="J60" i="3" s="1"/>
  <c r="F62" i="3"/>
  <c r="H62" i="3" s="1"/>
  <c r="J62" i="3" s="1"/>
  <c r="F63" i="3"/>
  <c r="H63" i="3" s="1"/>
  <c r="J63" i="3" s="1"/>
  <c r="F56" i="3"/>
  <c r="H56" i="3" s="1"/>
  <c r="J172" i="3" l="1"/>
  <c r="J176" i="3" s="1"/>
  <c r="F176" i="3"/>
  <c r="H172" i="3"/>
  <c r="H176" i="3" s="1"/>
  <c r="J212" i="3"/>
  <c r="J214" i="3" s="1"/>
  <c r="F214" i="3"/>
  <c r="H212" i="3"/>
  <c r="H214" i="3" s="1"/>
  <c r="J56" i="3"/>
  <c r="J65" i="3" s="1"/>
  <c r="H65" i="3"/>
  <c r="J71" i="3"/>
  <c r="J75" i="3" s="1"/>
  <c r="H75" i="3"/>
  <c r="H121" i="3" s="1"/>
  <c r="F91" i="3"/>
  <c r="F121" i="3" s="1"/>
  <c r="D119" i="3"/>
  <c r="J121" i="3" l="1"/>
  <c r="C220" i="3" s="1"/>
  <c r="D115" i="3"/>
  <c r="D121" i="3" s="1"/>
  <c r="D186" i="3" l="1"/>
  <c r="D183" i="3"/>
  <c r="D166" i="3"/>
  <c r="D157" i="3"/>
  <c r="D160" i="3" l="1"/>
  <c r="F157" i="3"/>
  <c r="F183" i="3"/>
  <c r="F195" i="3" s="1"/>
  <c r="D195" i="3"/>
  <c r="D217" i="3" l="1"/>
  <c r="H157" i="3"/>
  <c r="F160" i="3"/>
  <c r="F217" i="3" s="1"/>
  <c r="J8" i="8"/>
  <c r="I11" i="8"/>
  <c r="G11" i="8"/>
  <c r="I10" i="8"/>
  <c r="G10" i="8"/>
  <c r="E10" i="8"/>
  <c r="I9" i="8"/>
  <c r="G9" i="8"/>
  <c r="H8" i="8"/>
  <c r="I8" i="8" s="1"/>
  <c r="F8" i="8"/>
  <c r="D8" i="8"/>
  <c r="D9" i="8" s="1"/>
  <c r="E9" i="8" s="1"/>
  <c r="I6" i="8"/>
  <c r="G6" i="8"/>
  <c r="E6" i="8"/>
  <c r="I5" i="8"/>
  <c r="G5" i="8"/>
  <c r="E5" i="8"/>
  <c r="I4" i="8"/>
  <c r="G4" i="8"/>
  <c r="E4" i="8"/>
  <c r="J157" i="3" l="1"/>
  <c r="J160" i="3" s="1"/>
  <c r="J217" i="3" s="1"/>
  <c r="C221" i="3" s="1"/>
  <c r="C223" i="3" s="1"/>
  <c r="H160" i="3"/>
  <c r="H217" i="3" s="1"/>
  <c r="E8" i="8"/>
  <c r="G8" i="8"/>
</calcChain>
</file>

<file path=xl/sharedStrings.xml><?xml version="1.0" encoding="utf-8"?>
<sst xmlns="http://schemas.openxmlformats.org/spreadsheetml/2006/main" count="214" uniqueCount="145">
  <si>
    <t>Opis aktivnosti</t>
  </si>
  <si>
    <t>1.</t>
  </si>
  <si>
    <t>2.</t>
  </si>
  <si>
    <t>3.</t>
  </si>
  <si>
    <t>4.</t>
  </si>
  <si>
    <t>Ukupno</t>
  </si>
  <si>
    <t>MO TRBUŠNJAK</t>
  </si>
  <si>
    <t>MO KRIVI PUT</t>
  </si>
  <si>
    <t>MO SVETI JURAJ</t>
  </si>
  <si>
    <t>Izvor financiranja</t>
  </si>
  <si>
    <t>Komunalna naknada</t>
  </si>
  <si>
    <t xml:space="preserve">1. </t>
  </si>
  <si>
    <t>MO MUNDARIĆEVAC</t>
  </si>
  <si>
    <t>1.1. REDOVITO ODRŽAVANJE</t>
  </si>
  <si>
    <t>1. ODRŽAVANJE NERAZVRSTANIH CESTA</t>
  </si>
  <si>
    <t>1.1.1. Redovito održavanje kolnika i trotoara razvrstano po mjesnim odborima</t>
  </si>
  <si>
    <t>SVEUKUPNO (1.1.1.)</t>
  </si>
  <si>
    <t>1.2. IZVANREDNO ODRŽAVANJE</t>
  </si>
  <si>
    <t xml:space="preserve">1.2.1. POSTAVLJANJE VERTIKALNE I HORIZONTALNE SIGNALIZACIJE </t>
  </si>
  <si>
    <t>1.2.2. ODRŽAVANJE NERAZVRSTANIH CESTA U ZIMSKIM UVJETIMA</t>
  </si>
  <si>
    <t>2. ODRŽAVANJE JAVNIH POVRŠINA NA KOJIMA NIJE DOPUŠTEN PROMET MOTORNIM VOZILIMA</t>
  </si>
  <si>
    <t>(trgovi, pločnici, javni prolazi, javne stube, prečaci, šetališta, uređene plaže, biciklističke i pješačke staze, pothodnici, podvožnjaci, nadvožnjaci, mostovi i tuneli, ako nisu sastavni dio nerazvrstane  ili druge ceste)</t>
  </si>
  <si>
    <t>2.1. ODRŽAVANJE TRGOVA, PLOČNIKA, JAVNIH PROLAZA, JAVNIH STUBA, PREČACA, ŠETALIŠTA</t>
  </si>
  <si>
    <t>2.1.1. REDOVITO ODRŽAVANJE</t>
  </si>
  <si>
    <t>SVEUKUPNO (1.2.2.)</t>
  </si>
  <si>
    <t>SVEUKUPNO (1.2.1.)</t>
  </si>
  <si>
    <t>Popravak i bojanje ograda i rukohvata na javnim površinama</t>
  </si>
  <si>
    <t>2.2. ODRŽAVANJE PLAŽA</t>
  </si>
  <si>
    <t>SVEUKUPNO (2.2.)</t>
  </si>
  <si>
    <t>SVEUKUPNO (3.)</t>
  </si>
  <si>
    <t xml:space="preserve"> - Procjena troškova</t>
  </si>
  <si>
    <t xml:space="preserve"> - Stručni nadzor</t>
  </si>
  <si>
    <t xml:space="preserve"> - Koordinator</t>
  </si>
  <si>
    <t xml:space="preserve">SVEUKUPNO </t>
  </si>
  <si>
    <t>Ugovoreni
iznos</t>
  </si>
  <si>
    <t>Izvođač</t>
  </si>
  <si>
    <t xml:space="preserve">Napomena </t>
  </si>
  <si>
    <t>I. izmjene</t>
  </si>
  <si>
    <t>Povećanje/
smanjenje</t>
  </si>
  <si>
    <t>Članak 1.</t>
  </si>
  <si>
    <t>Program građenja
2019.</t>
  </si>
  <si>
    <t>Članak 2.</t>
  </si>
  <si>
    <t>Rok izvođenja</t>
  </si>
  <si>
    <t>II. izmjene</t>
  </si>
  <si>
    <t>III. izmjene</t>
  </si>
  <si>
    <t>DOGRADNJA DJEČJEG VRTIĆA</t>
  </si>
  <si>
    <t>4. ODRŽAVANJE JAVNE RASVJETE</t>
  </si>
  <si>
    <t>Potrošnja električne energije za javnu rasvjetu</t>
  </si>
  <si>
    <t>Mali radovi na održavanju, popravcima i čišćenju javnih površina</t>
  </si>
  <si>
    <t>SVEUKUPNO (4.)</t>
  </si>
  <si>
    <t xml:space="preserve">Signalizacija </t>
  </si>
  <si>
    <t>SVEUKUPNO (5.)</t>
  </si>
  <si>
    <t>MO BUNICA - BILIĆEVICA</t>
  </si>
  <si>
    <t>MO JABLANAC</t>
  </si>
  <si>
    <t>5. ČIŠĆENJE JAVNIH POVRŠINA</t>
  </si>
  <si>
    <t>GKD</t>
  </si>
  <si>
    <t>Mjere obvezne preventivne dezinfekcije, dezinsekcije i deratizacije na području Grada Senja</t>
  </si>
  <si>
    <t>Veterinarsko - higijeničarske usluge</t>
  </si>
  <si>
    <t>6. USLUŽNE KOMUNALNE DJELATNOSTI</t>
  </si>
  <si>
    <t>SVEUKUPNO (2.1.1.)</t>
  </si>
  <si>
    <t>Održavanje i redovita izmjena instalacija, rasvjetnih stupova i rasvjetnih tijela</t>
  </si>
  <si>
    <t>SVEUKUPNO (6.)</t>
  </si>
  <si>
    <t>Red. 
br.</t>
  </si>
  <si>
    <r>
      <t xml:space="preserve">GKD </t>
    </r>
    <r>
      <rPr>
        <sz val="7.5"/>
        <rFont val="Arial Nova"/>
        <family val="2"/>
      </rPr>
      <t>(Košnja, obrezivanje i sakupljanje biološkog otpada s javnih zelenih površina, obnova, održavanje i njega drveća, ukrasnog grmlja i drugog bilja, popločenih i nasipanih površina u parkovima, opreme na dječjim igralištima, fitosanitarna zaštita biljnog materijala)</t>
    </r>
  </si>
  <si>
    <t>3. ODRŽAVANJE JAVNIH ZELENIH POVRŠINA</t>
  </si>
  <si>
    <t>MO OLTARI</t>
  </si>
  <si>
    <t>MO PRIZNA</t>
  </si>
  <si>
    <t>MO KRASNO</t>
  </si>
  <si>
    <t>Asfaltiranje ceste - Dolac</t>
  </si>
  <si>
    <t>MO VRATNIK</t>
  </si>
  <si>
    <t>MO CRNI KAL - VRZIĆI</t>
  </si>
  <si>
    <r>
      <t xml:space="preserve">Blagdansko - prigodno kićenje područja Grada Senja </t>
    </r>
    <r>
      <rPr>
        <i/>
        <sz val="10"/>
        <rFont val="Arial Nova"/>
        <family val="2"/>
      </rPr>
      <t>- postavljanje, održavanje, skidanje i skladištenje - paušal</t>
    </r>
  </si>
  <si>
    <r>
      <rPr>
        <u/>
        <sz val="10"/>
        <rFont val="Arial Nova"/>
        <family val="2"/>
      </rPr>
      <t>Mjesto pripravnosti Krivi Put</t>
    </r>
    <r>
      <rPr>
        <sz val="10"/>
        <rFont val="Arial Nova"/>
        <family val="2"/>
      </rPr>
      <t xml:space="preserve">
Čišćenje snijega i posipavanje javno prometnih površina, nerazvrstanih cesta kamenim agregatom i soli. 
Opseg radova izvodi se shodno programu rada zimske službe za 2023./2024. godinu.
Paušal</t>
    </r>
  </si>
  <si>
    <r>
      <rPr>
        <u/>
        <sz val="10"/>
        <rFont val="Arial Nova"/>
        <family val="2"/>
      </rPr>
      <t>Mjesto pripravnosti Žukalj-Crni kal</t>
    </r>
    <r>
      <rPr>
        <sz val="10"/>
        <rFont val="Arial Nova"/>
        <family val="2"/>
      </rPr>
      <t xml:space="preserve">
Čišćenje snijega i posipavanje javno prometnih površina, nerazvrstanih cesta kamenim agregatom i soli. 
Opseg radova izvodi se shodno programu rada zimske službe za 2023./2024. godinu.
 Paušal </t>
    </r>
  </si>
  <si>
    <r>
      <rPr>
        <u/>
        <sz val="10"/>
        <rFont val="Arial Nova"/>
        <family val="2"/>
      </rPr>
      <t>Mjesto pripravnosti Krasno</t>
    </r>
    <r>
      <rPr>
        <sz val="10"/>
        <rFont val="Arial Nova"/>
        <family val="2"/>
      </rPr>
      <t xml:space="preserve">
Čišćenje snijega i posipavanje javno prometnih površina, nerazvrstanih cesta kamenim agregatom i soli. 
Opseg radova izvodi se shodno programu rada zimske službe za 2023./2024. godinu.
Paušal</t>
    </r>
  </si>
  <si>
    <r>
      <rPr>
        <u/>
        <sz val="10"/>
        <rFont val="Arial Nova"/>
        <family val="2"/>
      </rPr>
      <t>Mjesto pripravnosti Senj</t>
    </r>
    <r>
      <rPr>
        <sz val="10"/>
        <rFont val="Arial Nova"/>
        <family val="2"/>
      </rPr>
      <t xml:space="preserve">
Čišćenje snijega i posipavanje javno prometnih površina, nerazvrstanih cesta kamenim agregatom i soli. 
Opseg radova izvodi se shodno programu rada zimske službe za 2023./2024. godinu.
Paušal</t>
    </r>
  </si>
  <si>
    <r>
      <t xml:space="preserve">Blagdansko - prigodno kićenje područja Grada Senja </t>
    </r>
    <r>
      <rPr>
        <i/>
        <sz val="10"/>
        <rFont val="Arial Nova"/>
        <family val="2"/>
      </rPr>
      <t>- nakit</t>
    </r>
  </si>
  <si>
    <t>Asfaltiranje Splitske ulice</t>
  </si>
  <si>
    <t>5.</t>
  </si>
  <si>
    <t>Asfaltiranje ceste - Jaruga Gradina</t>
  </si>
  <si>
    <t>Asfaltiranje ceste Sveti Ivan - Lomivrat</t>
  </si>
  <si>
    <t>Asfaltiranje ceste - prilazi do kuća</t>
  </si>
  <si>
    <t>6.</t>
  </si>
  <si>
    <t>7.</t>
  </si>
  <si>
    <t>8.</t>
  </si>
  <si>
    <t>9.</t>
  </si>
  <si>
    <t>Asfaltiranje ceste - Babić selo - Babić Dolac</t>
  </si>
  <si>
    <t>Asfaltiranje ceste - Devčići</t>
  </si>
  <si>
    <t>Asfaltiranje ceste - prilazi do kuća u Vratniku i Melnicama</t>
  </si>
  <si>
    <t>Održavanje cestovnog pojasa</t>
  </si>
  <si>
    <t>Program održavanja 
2025.</t>
  </si>
  <si>
    <t>Predsjednik Gradskog vijeća</t>
  </si>
  <si>
    <t>Boravišna</t>
  </si>
  <si>
    <t>Rotor Trbušnjak</t>
  </si>
  <si>
    <t>Asfaltiranje ulice Višala</t>
  </si>
  <si>
    <t>Asfaltiranje ulice V. Čopića</t>
  </si>
  <si>
    <t>Asfaltiranje Paške ulice (kraj ulice) i spoj sa Krčkom ulicom</t>
  </si>
  <si>
    <t>Asfaltiranje ulice Armica</t>
  </si>
  <si>
    <t>Asfaltiranje Josinovac</t>
  </si>
  <si>
    <t>Asfaltiranje ceste - Pavići</t>
  </si>
  <si>
    <t>Asfaltiranje ceste - Lučići</t>
  </si>
  <si>
    <t>Asfaltiranje ceste - Nikolići</t>
  </si>
  <si>
    <t>Asfaltiranje ceste - Longovac - Šojati</t>
  </si>
  <si>
    <t>Asfaltiranje ceste - Francikovac</t>
  </si>
  <si>
    <t xml:space="preserve">Asfaltiranje ceste - Šojati </t>
  </si>
  <si>
    <t>Asfaltiranje ceste - Šušanj</t>
  </si>
  <si>
    <t>Asfaltiranje ceste - Veljun</t>
  </si>
  <si>
    <t>Asfaltiranje ceste - Volarice</t>
  </si>
  <si>
    <t>Krpanje udarnih rupa</t>
  </si>
  <si>
    <t>Asfaltiranje ceste - prilaz do kuća u naselju Stolac - Žukalj</t>
  </si>
  <si>
    <t>Asfaltiranje ceste - Donja Klada</t>
  </si>
  <si>
    <t>Asfaltiranje ceste - Starigrad donji</t>
  </si>
  <si>
    <t>Povećanje/ smanjenje</t>
  </si>
  <si>
    <t>Nabava i postavljanje, te održavanje i deponiranje plutača, dohrana plaža</t>
  </si>
  <si>
    <t>GRADSKO VIJEĆE GRADA SENJ</t>
  </si>
  <si>
    <t xml:space="preserve">3. </t>
  </si>
  <si>
    <t>Krasno</t>
  </si>
  <si>
    <t>Asfaltiranje Kružićeva - prilaz do zgrade</t>
  </si>
  <si>
    <t xml:space="preserve">2. </t>
  </si>
  <si>
    <t>Asfaltiranje - groblje - od hotela do groblja</t>
  </si>
  <si>
    <t>Asfaltiranje - parkiralište kod groblja</t>
  </si>
  <si>
    <t>Asfaltiranje - Stinički dolac</t>
  </si>
  <si>
    <t>Asfaltiranje - Stinica luka - naselje</t>
  </si>
  <si>
    <t>II. Izmjene</t>
  </si>
  <si>
    <t xml:space="preserve">4. </t>
  </si>
  <si>
    <t>Sanacija ulice Vjeceslava Novaka</t>
  </si>
  <si>
    <t>Sanacija djela ceste - Stara cesta</t>
  </si>
  <si>
    <t>Sanacija djela cesta Kolan</t>
  </si>
  <si>
    <t>Sanacija djela ceste Prpić lug</t>
  </si>
  <si>
    <t>Sanacija dijela ceste prema Svetištu</t>
  </si>
  <si>
    <t>III. Izmjene</t>
  </si>
  <si>
    <t>Opći prihodi proračuna</t>
  </si>
  <si>
    <t>Ostale pomoći</t>
  </si>
  <si>
    <t>IZVJEŠĆE O IZVRŠENJU PROGRAMA ODRŽAVANJA KOMUNALNE INFRASTRUKTURE
ZA 2025. GODINU</t>
  </si>
  <si>
    <t>Pregled izvršenja programa održavanja komunalne infrastrukture za 2025. godinu:</t>
  </si>
  <si>
    <t>Izvršenje</t>
  </si>
  <si>
    <t>Sanacija divljih odlagališta</t>
  </si>
  <si>
    <t>Plan</t>
  </si>
  <si>
    <t>Izvješće o izvršenju Programa održavanja komunalne infrastrukture za 2025. godinu, stupa na snagu danom objave u Službenom glasniku Grada Senja.</t>
  </si>
  <si>
    <t>Program je planiran u iznosu od 1.261.222,50 €, a izvršen je u iznosu od 1.207.019,76 €, što predstavlja ostvarenje od 95,70 % plana. Unutar programa stavka „Asfaltiranje ceste – Šušanj“ ostvarena je u većem iznosu od planiranog, odnosno za 784,38 €, zbog dodatnih potreba utvrđenih na terenu i nužnosti izvođenja dodatnih radova radi osiguranja funkcionalnosti i sigurnosti prometnice. Istodobno, pojedine aktivnosti koje se provode putem Mjesnog odbora Krivi put ostvarene su u manjem opsegu od planiranog, zbog čega je ukupno izvršenje programa niže od planiranog iznosa. Planirana sredstva redovnog održavanja obuhvaćaju i radove sanacije divljih deponija na najkritičnijim lokacijama te odvoz otpada s predmetnih područja. U samo izvješće o izvršenju Programa u djelu čišćenje javnih površina uvrštena je dodatno aktivnost sanacije divljih deponija, koja se provodi radi uklanjanja nepropisno odloženog otpada i održavanja komunalnog reda, čime se doprinosi zaštiti okoliša i uređenju prostora. Sukladno nalazu državne revizije, rashodi za sanaciju divljih odlagališta ne evidentiraju se u okviru rashoda za nabavu nefinancijske imovine, već u okviru materijalnih rashoda. Slijedom navedenog, navedeni rashodi uključeni su u Program te su knjiženi i teretili odgovarajući razdjel i skupinu materijalnih rashoda. Tijekom provedbe Programa, a sukladno potrebama utvrđenim na terenu, provedeni su radovi održavanja cestovnog pojasa radi pripreme za rad zimske službe i osiguranja nesmetanog odvijanja prometa. Slijedom navedenog, ostvareno je izvršenje u većem opsegu od prvotno procijenjenog. Unatoč navedenim odstupanjima, program je u najvećem dijelu realiziran sukladno planiranim aktivnostima. Napominjemo da je predmetno Izvješće izrađeno na temelju osnovnog plana i svih naknadno donesenih izmjena i dopuna, radi osiguranja točnog prikaza planiranih i izvršenih iznosa. Prilikom prethodnih izračuna došlo je do nenamjerne pogreške, što je vidljivo iz nepravilno iskazanih zbrojeva, slijedom čega su podaci usklađeni i u ovom Izvješću prikazani u ispravnim iznosima.</t>
  </si>
  <si>
    <t xml:space="preserve">         Na temelju članka 72. Zakona o komunalnom gospodarstvu („Narodne novine“, broj 68/18, 110/18, 32/20 i 145/24) i članka 40. Statuta Grada Senja ("Službeni glasnik Grada Senja", broj 4/20 i 1/21), Gradsko vijeće Grada Senja na 10. sjednici, održanoj 29. lipnja 2026. godine,  donijelo je </t>
  </si>
  <si>
    <t>KLASA: 363-02/26-01/04</t>
  </si>
  <si>
    <t>URBROJ: 2125-03-01-26-03</t>
  </si>
  <si>
    <t>Senj, 29. lipnja 2026.</t>
  </si>
  <si>
    <t>Vice Nekić, mag.ing.el.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</si>
</sst>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&quot;kn&quot;_-;\-* #,##0.00\ &quot;kn&quot;_-;_-* &quot;-&quot;??\ &quot;kn&quot;_-;_-@_-"/>
    <numFmt numFmtId="165" formatCode="#,##0.00\ &quot;kn&quot;"/>
    <numFmt numFmtId="166" formatCode="_-* #,##0.00\ [$€-1]_-;\-* #,##0.00\ [$€-1]_-;_-* &quot;-&quot;??\ [$€-1]_-;_-@_-"/>
  </numFmts>
  <fonts count="4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Arial Nova"/>
      <family val="2"/>
    </font>
    <font>
      <b/>
      <sz val="12"/>
      <color theme="0"/>
      <name val="Arial Nova"/>
      <family val="2"/>
    </font>
    <font>
      <b/>
      <i/>
      <sz val="12"/>
      <color theme="1"/>
      <name val="Arial Nova"/>
      <family val="2"/>
    </font>
    <font>
      <b/>
      <i/>
      <sz val="12"/>
      <name val="Arial Nova"/>
      <family val="2"/>
    </font>
    <font>
      <sz val="10"/>
      <name val="Arial Nova"/>
      <family val="2"/>
    </font>
    <font>
      <b/>
      <i/>
      <sz val="10"/>
      <name val="Arial Nova"/>
      <family val="2"/>
    </font>
    <font>
      <b/>
      <i/>
      <sz val="10"/>
      <color rgb="FF002060"/>
      <name val="Arial Nova"/>
      <family val="2"/>
    </font>
    <font>
      <sz val="10"/>
      <color rgb="FF0000FF"/>
      <name val="Arial Nova"/>
      <family val="2"/>
    </font>
    <font>
      <b/>
      <sz val="10"/>
      <name val="Arial Nova"/>
      <family val="2"/>
    </font>
    <font>
      <b/>
      <i/>
      <sz val="10"/>
      <color theme="0"/>
      <name val="Arial Nova"/>
      <family val="2"/>
    </font>
    <font>
      <b/>
      <sz val="10"/>
      <color theme="0"/>
      <name val="Arial Nova"/>
      <family val="2"/>
    </font>
    <font>
      <b/>
      <i/>
      <u/>
      <sz val="10"/>
      <name val="Arial Nova"/>
      <family val="2"/>
    </font>
    <font>
      <i/>
      <sz val="10"/>
      <name val="Arial Nova"/>
      <family val="2"/>
    </font>
    <font>
      <u/>
      <sz val="10"/>
      <name val="Arial Nova"/>
      <family val="2"/>
    </font>
    <font>
      <sz val="12"/>
      <color theme="0"/>
      <name val="Arial Nova"/>
      <family val="2"/>
    </font>
    <font>
      <b/>
      <i/>
      <sz val="12"/>
      <color theme="0" tint="-4.9989318521683403E-2"/>
      <name val="Arial Nova"/>
      <family val="2"/>
    </font>
    <font>
      <b/>
      <sz val="12"/>
      <name val="Arial Nova"/>
      <family val="2"/>
    </font>
    <font>
      <i/>
      <sz val="12"/>
      <name val="Arial Nova"/>
      <family val="2"/>
    </font>
    <font>
      <b/>
      <i/>
      <sz val="12"/>
      <color theme="0"/>
      <name val="Arial Nova"/>
      <family val="2"/>
    </font>
    <font>
      <sz val="10"/>
      <color rgb="FFFF0000"/>
      <name val="Arial Nova"/>
      <family val="2"/>
    </font>
    <font>
      <b/>
      <sz val="10"/>
      <color theme="2" tint="-0.89999084444715716"/>
      <name val="Arial Nova"/>
      <family val="2"/>
    </font>
    <font>
      <b/>
      <sz val="13"/>
      <color theme="2" tint="-0.89999084444715716"/>
      <name val="Arial Nova"/>
      <family val="2"/>
    </font>
    <font>
      <sz val="10"/>
      <color theme="2" tint="-0.89999084444715716"/>
      <name val="Arial Nova"/>
      <family val="2"/>
    </font>
    <font>
      <b/>
      <sz val="12"/>
      <color theme="1"/>
      <name val="Arial Nova"/>
      <family val="2"/>
    </font>
    <font>
      <b/>
      <sz val="12"/>
      <color theme="0" tint="-4.9989318521683403E-2"/>
      <name val="Arial Nova"/>
      <family val="2"/>
    </font>
    <font>
      <b/>
      <sz val="10"/>
      <color rgb="FFFF0000"/>
      <name val="Arial Nova"/>
      <family val="2"/>
    </font>
    <font>
      <b/>
      <i/>
      <u/>
      <sz val="13"/>
      <name val="Arial Nova"/>
      <family val="2"/>
    </font>
    <font>
      <b/>
      <i/>
      <u/>
      <sz val="13"/>
      <color theme="1"/>
      <name val="Arial Nova"/>
      <family val="2"/>
    </font>
    <font>
      <i/>
      <sz val="10"/>
      <name val="Arial Nova"/>
      <family val="2"/>
    </font>
    <font>
      <i/>
      <sz val="9"/>
      <name val="Arial Nova"/>
      <family val="2"/>
    </font>
    <font>
      <sz val="8"/>
      <name val="Calibri"/>
      <family val="2"/>
      <charset val="238"/>
      <scheme val="minor"/>
    </font>
    <font>
      <sz val="7.5"/>
      <name val="Arial Nova"/>
      <family val="2"/>
    </font>
    <font>
      <sz val="10"/>
      <color theme="0"/>
      <name val="Arial Nova"/>
      <family val="2"/>
    </font>
    <font>
      <b/>
      <i/>
      <u/>
      <sz val="13"/>
      <color rgb="FFFF0000"/>
      <name val="Arial Nova"/>
      <family val="2"/>
    </font>
    <font>
      <i/>
      <sz val="10"/>
      <color rgb="FFFF0000"/>
      <name val="Arial Nova"/>
      <family val="2"/>
    </font>
    <font>
      <b/>
      <sz val="12"/>
      <color rgb="FFFF0000"/>
      <name val="Arial Nova"/>
      <family val="2"/>
    </font>
    <font>
      <b/>
      <i/>
      <sz val="12"/>
      <color rgb="FFFF0000"/>
      <name val="Arial Nova"/>
      <family val="2"/>
    </font>
    <font>
      <sz val="10"/>
      <color theme="1"/>
      <name val="Arial Nova"/>
      <family val="2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/>
      <top style="double">
        <color theme="1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3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7" fillId="0" borderId="0" xfId="2" applyFont="1"/>
    <xf numFmtId="0" fontId="7" fillId="0" borderId="0" xfId="2" applyFont="1" applyAlignment="1">
      <alignment horizontal="center" vertical="center"/>
    </xf>
    <xf numFmtId="0" fontId="7" fillId="3" borderId="0" xfId="2" applyFont="1" applyFill="1" applyAlignment="1">
      <alignment wrapText="1"/>
    </xf>
    <xf numFmtId="0" fontId="9" fillId="0" borderId="0" xfId="2" applyFont="1" applyAlignment="1">
      <alignment vertical="center"/>
    </xf>
    <xf numFmtId="0" fontId="15" fillId="0" borderId="0" xfId="2" applyFont="1"/>
    <xf numFmtId="164" fontId="7" fillId="0" borderId="0" xfId="2" applyNumberFormat="1" applyFont="1"/>
    <xf numFmtId="164" fontId="7" fillId="0" borderId="0" xfId="1" applyFont="1"/>
    <xf numFmtId="164" fontId="11" fillId="3" borderId="0" xfId="1" applyFont="1" applyFill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20" fillId="0" borderId="0" xfId="2" applyFont="1" applyAlignment="1">
      <alignment horizontal="left"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wrapText="1"/>
    </xf>
    <xf numFmtId="164" fontId="15" fillId="0" borderId="2" xfId="1" applyFont="1" applyBorder="1"/>
    <xf numFmtId="164" fontId="15" fillId="0" borderId="0" xfId="1" applyFont="1"/>
    <xf numFmtId="0" fontId="15" fillId="0" borderId="4" xfId="2" applyFont="1" applyBorder="1"/>
    <xf numFmtId="0" fontId="5" fillId="6" borderId="0" xfId="2" applyFont="1" applyFill="1" applyAlignment="1">
      <alignment horizontal="left" wrapText="1"/>
    </xf>
    <xf numFmtId="10" fontId="15" fillId="0" borderId="0" xfId="5" applyNumberFormat="1" applyFont="1" applyAlignment="1">
      <alignment horizontal="left" vertical="center" wrapText="1"/>
    </xf>
    <xf numFmtId="0" fontId="24" fillId="0" borderId="0" xfId="2" applyFont="1" applyAlignment="1">
      <alignment horizontal="center" vertical="center" wrapText="1"/>
    </xf>
    <xf numFmtId="0" fontId="11" fillId="3" borderId="0" xfId="2" applyFont="1" applyFill="1" applyAlignment="1">
      <alignment horizontal="center" vertical="center"/>
    </xf>
    <xf numFmtId="0" fontId="21" fillId="2" borderId="0" xfId="2" applyFont="1" applyFill="1" applyAlignment="1">
      <alignment horizontal="left" wrapText="1"/>
    </xf>
    <xf numFmtId="0" fontId="28" fillId="0" borderId="0" xfId="2" applyFont="1"/>
    <xf numFmtId="43" fontId="7" fillId="0" borderId="0" xfId="6" applyFont="1"/>
    <xf numFmtId="0" fontId="7" fillId="0" borderId="0" xfId="2" applyFont="1" applyAlignment="1">
      <alignment horizontal="left" vertical="center" wrapText="1"/>
    </xf>
    <xf numFmtId="0" fontId="11" fillId="0" borderId="0" xfId="2" applyFont="1" applyAlignment="1">
      <alignment horizontal="center" vertical="center"/>
    </xf>
    <xf numFmtId="0" fontId="15" fillId="0" borderId="0" xfId="2" applyFont="1" applyAlignment="1">
      <alignment horizontal="left" vertical="center" wrapText="1"/>
    </xf>
    <xf numFmtId="164" fontId="7" fillId="5" borderId="0" xfId="1" applyFont="1" applyFill="1"/>
    <xf numFmtId="0" fontId="22" fillId="0" borderId="0" xfId="2" applyFont="1"/>
    <xf numFmtId="0" fontId="4" fillId="0" borderId="0" xfId="3" applyFont="1" applyAlignment="1">
      <alignment horizontal="center" vertical="center" wrapText="1"/>
    </xf>
    <xf numFmtId="0" fontId="26" fillId="0" borderId="0" xfId="2" applyFont="1" applyAlignment="1">
      <alignment horizontal="center" vertical="center" wrapText="1"/>
    </xf>
    <xf numFmtId="0" fontId="26" fillId="0" borderId="0" xfId="2" applyFont="1" applyAlignment="1">
      <alignment horizontal="center" vertical="center"/>
    </xf>
    <xf numFmtId="164" fontId="26" fillId="0" borderId="0" xfId="1" applyFont="1" applyAlignment="1">
      <alignment horizontal="center" vertical="center" wrapText="1"/>
    </xf>
    <xf numFmtId="0" fontId="25" fillId="0" borderId="0" xfId="2" applyFont="1" applyAlignment="1">
      <alignment horizontal="left" vertical="center" wrapText="1"/>
    </xf>
    <xf numFmtId="164" fontId="7" fillId="0" borderId="0" xfId="1" applyFont="1" applyAlignment="1">
      <alignment vertical="center"/>
    </xf>
    <xf numFmtId="0" fontId="7" fillId="7" borderId="0" xfId="2" applyFont="1" applyFill="1"/>
    <xf numFmtId="164" fontId="11" fillId="0" borderId="0" xfId="1" applyFont="1" applyFill="1" applyAlignment="1">
      <alignment horizontal="center" vertical="center"/>
    </xf>
    <xf numFmtId="0" fontId="14" fillId="0" borderId="0" xfId="2" applyFont="1" applyAlignment="1">
      <alignment vertical="center"/>
    </xf>
    <xf numFmtId="0" fontId="7" fillId="0" borderId="5" xfId="2" applyFont="1" applyBorder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7" fillId="0" borderId="0" xfId="2" applyFont="1" applyAlignment="1">
      <alignment horizontal="left" vertical="center"/>
    </xf>
    <xf numFmtId="0" fontId="12" fillId="4" borderId="1" xfId="2" applyFont="1" applyFill="1" applyBorder="1" applyAlignment="1">
      <alignment horizontal="left" vertical="center"/>
    </xf>
    <xf numFmtId="164" fontId="31" fillId="0" borderId="0" xfId="1" applyFont="1" applyFill="1" applyAlignment="1">
      <alignment vertical="center"/>
    </xf>
    <xf numFmtId="164" fontId="15" fillId="0" borderId="0" xfId="1" applyFont="1" applyFill="1" applyAlignment="1">
      <alignment vertical="center"/>
    </xf>
    <xf numFmtId="0" fontId="7" fillId="0" borderId="0" xfId="2" applyFont="1" applyAlignment="1">
      <alignment vertical="center"/>
    </xf>
    <xf numFmtId="0" fontId="10" fillId="0" borderId="0" xfId="2" applyFont="1" applyAlignment="1">
      <alignment horizontal="left" vertical="center" wrapText="1"/>
    </xf>
    <xf numFmtId="164" fontId="28" fillId="0" borderId="0" xfId="1" applyFont="1" applyAlignment="1">
      <alignment vertical="center"/>
    </xf>
    <xf numFmtId="0" fontId="15" fillId="0" borderId="0" xfId="2" applyFont="1" applyAlignment="1">
      <alignment vertical="center"/>
    </xf>
    <xf numFmtId="0" fontId="6" fillId="0" borderId="0" xfId="2" applyFont="1" applyAlignment="1">
      <alignment horizontal="left" vertical="center" wrapText="1"/>
    </xf>
    <xf numFmtId="0" fontId="15" fillId="0" borderId="2" xfId="2" applyFont="1" applyBorder="1" applyAlignment="1">
      <alignment vertical="center"/>
    </xf>
    <xf numFmtId="0" fontId="0" fillId="0" borderId="0" xfId="0" applyAlignment="1">
      <alignment vertical="center"/>
    </xf>
    <xf numFmtId="164" fontId="15" fillId="0" borderId="0" xfId="1" applyFont="1" applyFill="1" applyBorder="1" applyAlignment="1">
      <alignment vertical="center"/>
    </xf>
    <xf numFmtId="164" fontId="7" fillId="0" borderId="4" xfId="1" applyFont="1" applyBorder="1" applyAlignment="1">
      <alignment vertical="center"/>
    </xf>
    <xf numFmtId="0" fontId="31" fillId="0" borderId="0" xfId="2" applyFont="1" applyAlignment="1">
      <alignment horizontal="left" vertical="center" wrapText="1"/>
    </xf>
    <xf numFmtId="165" fontId="15" fillId="0" borderId="0" xfId="2" applyNumberFormat="1" applyFont="1" applyAlignment="1">
      <alignment vertical="center"/>
    </xf>
    <xf numFmtId="0" fontId="14" fillId="0" borderId="0" xfId="2" applyFont="1" applyAlignment="1">
      <alignment horizontal="center" vertical="top"/>
    </xf>
    <xf numFmtId="166" fontId="7" fillId="0" borderId="0" xfId="1" applyNumberFormat="1" applyFont="1" applyAlignment="1">
      <alignment vertical="center"/>
    </xf>
    <xf numFmtId="166" fontId="13" fillId="4" borderId="0" xfId="2" applyNumberFormat="1" applyFont="1" applyFill="1" applyAlignment="1">
      <alignment vertical="center"/>
    </xf>
    <xf numFmtId="166" fontId="12" fillId="4" borderId="1" xfId="2" applyNumberFormat="1" applyFont="1" applyFill="1" applyBorder="1" applyAlignment="1">
      <alignment horizontal="left" vertical="center"/>
    </xf>
    <xf numFmtId="166" fontId="13" fillId="4" borderId="1" xfId="1" applyNumberFormat="1" applyFont="1" applyFill="1" applyBorder="1" applyAlignment="1">
      <alignment horizontal="left" vertical="center"/>
    </xf>
    <xf numFmtId="166" fontId="7" fillId="0" borderId="0" xfId="1" applyNumberFormat="1" applyFont="1" applyFill="1" applyAlignment="1">
      <alignment vertical="center"/>
    </xf>
    <xf numFmtId="166" fontId="15" fillId="0" borderId="0" xfId="1" applyNumberFormat="1" applyFont="1" applyFill="1" applyAlignment="1">
      <alignment vertical="center"/>
    </xf>
    <xf numFmtId="166" fontId="15" fillId="0" borderId="0" xfId="2" applyNumberFormat="1" applyFont="1" applyAlignment="1">
      <alignment vertical="center"/>
    </xf>
    <xf numFmtId="166" fontId="13" fillId="4" borderId="3" xfId="1" applyNumberFormat="1" applyFont="1" applyFill="1" applyBorder="1" applyAlignment="1">
      <alignment vertical="center"/>
    </xf>
    <xf numFmtId="166" fontId="26" fillId="0" borderId="0" xfId="1" applyNumberFormat="1" applyFont="1" applyAlignment="1">
      <alignment horizontal="center" vertical="center" wrapText="1"/>
    </xf>
    <xf numFmtId="166" fontId="15" fillId="0" borderId="4" xfId="1" applyNumberFormat="1" applyFont="1" applyFill="1" applyBorder="1" applyAlignment="1">
      <alignment vertical="center"/>
    </xf>
    <xf numFmtId="166" fontId="7" fillId="0" borderId="5" xfId="1" applyNumberFormat="1" applyFont="1" applyBorder="1" applyAlignment="1">
      <alignment horizontal="center" vertical="center"/>
    </xf>
    <xf numFmtId="166" fontId="15" fillId="0" borderId="0" xfId="1" applyNumberFormat="1" applyFont="1" applyAlignment="1">
      <alignment vertical="center"/>
    </xf>
    <xf numFmtId="166" fontId="31" fillId="0" borderId="0" xfId="1" applyNumberFormat="1" applyFont="1" applyAlignment="1">
      <alignment vertical="center"/>
    </xf>
    <xf numFmtId="166" fontId="11" fillId="0" borderId="0" xfId="1" applyNumberFormat="1" applyFont="1" applyFill="1" applyAlignment="1">
      <alignment horizontal="center" vertical="center"/>
    </xf>
    <xf numFmtId="0" fontId="35" fillId="8" borderId="0" xfId="2" applyFont="1" applyFill="1" applyAlignment="1">
      <alignment horizontal="center" vertical="center"/>
    </xf>
    <xf numFmtId="164" fontId="35" fillId="8" borderId="0" xfId="2" applyNumberFormat="1" applyFont="1" applyFill="1" applyAlignment="1">
      <alignment horizontal="center" vertical="center"/>
    </xf>
    <xf numFmtId="166" fontId="7" fillId="0" borderId="0" xfId="1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166" fontId="7" fillId="0" borderId="0" xfId="2" applyNumberFormat="1" applyFont="1" applyAlignment="1">
      <alignment vertical="center"/>
    </xf>
    <xf numFmtId="0" fontId="7" fillId="3" borderId="5" xfId="2" applyFont="1" applyFill="1" applyBorder="1" applyAlignment="1">
      <alignment horizontal="center" vertical="center"/>
    </xf>
    <xf numFmtId="0" fontId="7" fillId="3" borderId="5" xfId="2" applyFont="1" applyFill="1" applyBorder="1" applyAlignment="1">
      <alignment vertical="center" wrapText="1"/>
    </xf>
    <xf numFmtId="166" fontId="11" fillId="3" borderId="5" xfId="1" applyNumberFormat="1" applyFont="1" applyFill="1" applyBorder="1" applyAlignment="1">
      <alignment horizontal="center" vertical="center"/>
    </xf>
    <xf numFmtId="164" fontId="28" fillId="3" borderId="5" xfId="1" applyFont="1" applyFill="1" applyBorder="1" applyAlignment="1">
      <alignment vertical="center" wrapText="1"/>
    </xf>
    <xf numFmtId="0" fontId="14" fillId="3" borderId="5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vertical="center"/>
    </xf>
    <xf numFmtId="166" fontId="11" fillId="3" borderId="5" xfId="2" applyNumberFormat="1" applyFont="1" applyFill="1" applyBorder="1" applyAlignment="1">
      <alignment vertical="center"/>
    </xf>
    <xf numFmtId="166" fontId="7" fillId="0" borderId="0" xfId="2" applyNumberFormat="1" applyFont="1"/>
    <xf numFmtId="166" fontId="11" fillId="3" borderId="5" xfId="2" applyNumberFormat="1" applyFont="1" applyFill="1" applyBorder="1"/>
    <xf numFmtId="166" fontId="7" fillId="0" borderId="0" xfId="1" applyNumberFormat="1" applyFont="1"/>
    <xf numFmtId="166" fontId="11" fillId="9" borderId="5" xfId="1" applyNumberFormat="1" applyFont="1" applyFill="1" applyBorder="1"/>
    <xf numFmtId="166" fontId="11" fillId="3" borderId="5" xfId="1" applyNumberFormat="1" applyFont="1" applyFill="1" applyBorder="1"/>
    <xf numFmtId="166" fontId="15" fillId="0" borderId="0" xfId="2" applyNumberFormat="1" applyFont="1"/>
    <xf numFmtId="166" fontId="26" fillId="0" borderId="0" xfId="2" applyNumberFormat="1" applyFont="1" applyAlignment="1">
      <alignment horizontal="center" vertical="center" wrapText="1"/>
    </xf>
    <xf numFmtId="166" fontId="26" fillId="0" borderId="0" xfId="2" applyNumberFormat="1" applyFont="1" applyAlignment="1">
      <alignment horizontal="center" vertical="center"/>
    </xf>
    <xf numFmtId="166" fontId="0" fillId="0" borderId="0" xfId="0" applyNumberFormat="1"/>
    <xf numFmtId="166" fontId="7" fillId="0" borderId="3" xfId="2" applyNumberFormat="1" applyFont="1" applyBorder="1"/>
    <xf numFmtId="166" fontId="7" fillId="0" borderId="5" xfId="2" applyNumberFormat="1" applyFont="1" applyBorder="1"/>
    <xf numFmtId="0" fontId="29" fillId="7" borderId="0" xfId="2" applyFont="1" applyFill="1" applyAlignment="1">
      <alignment horizontal="center" vertical="center"/>
    </xf>
    <xf numFmtId="166" fontId="22" fillId="0" borderId="0" xfId="2" applyNumberFormat="1" applyFont="1"/>
    <xf numFmtId="0" fontId="36" fillId="7" borderId="0" xfId="2" applyFont="1" applyFill="1" applyAlignment="1">
      <alignment horizontal="center" vertical="center"/>
    </xf>
    <xf numFmtId="166" fontId="37" fillId="0" borderId="0" xfId="2" applyNumberFormat="1" applyFont="1"/>
    <xf numFmtId="0" fontId="38" fillId="6" borderId="0" xfId="2" applyFont="1" applyFill="1" applyAlignment="1">
      <alignment horizontal="left" vertical="center"/>
    </xf>
    <xf numFmtId="0" fontId="38" fillId="0" borderId="0" xfId="2" applyFont="1" applyAlignment="1">
      <alignment horizontal="center" vertical="center" wrapText="1"/>
    </xf>
    <xf numFmtId="0" fontId="38" fillId="0" borderId="0" xfId="2" applyFont="1" applyAlignment="1">
      <alignment horizontal="center" vertical="center"/>
    </xf>
    <xf numFmtId="0" fontId="37" fillId="0" borderId="0" xfId="2" applyFont="1"/>
    <xf numFmtId="0" fontId="39" fillId="2" borderId="0" xfId="2" applyFont="1" applyFill="1" applyAlignment="1">
      <alignment horizontal="left" vertical="center" wrapText="1"/>
    </xf>
    <xf numFmtId="0" fontId="39" fillId="6" borderId="0" xfId="2" applyFont="1" applyFill="1" applyAlignment="1">
      <alignment horizontal="left" vertical="center" wrapText="1"/>
    </xf>
    <xf numFmtId="0" fontId="40" fillId="0" borderId="0" xfId="2" applyFont="1" applyAlignment="1">
      <alignment horizontal="left" vertical="center" wrapText="1"/>
    </xf>
    <xf numFmtId="166" fontId="19" fillId="0" borderId="0" xfId="2" applyNumberFormat="1" applyFont="1" applyAlignment="1">
      <alignment horizontal="center" vertical="center" wrapText="1"/>
    </xf>
    <xf numFmtId="166" fontId="19" fillId="0" borderId="0" xfId="2" applyNumberFormat="1" applyFont="1" applyAlignment="1">
      <alignment horizontal="center" vertical="center"/>
    </xf>
    <xf numFmtId="166" fontId="41" fillId="0" borderId="0" xfId="0" applyNumberFormat="1" applyFont="1"/>
    <xf numFmtId="0" fontId="6" fillId="2" borderId="0" xfId="2" applyFont="1" applyFill="1" applyAlignment="1">
      <alignment horizontal="left" vertical="center" wrapText="1"/>
    </xf>
    <xf numFmtId="164" fontId="7" fillId="0" borderId="0" xfId="1" applyFont="1" applyBorder="1" applyAlignment="1">
      <alignment vertical="center"/>
    </xf>
    <xf numFmtId="166" fontId="4" fillId="8" borderId="8" xfId="2" applyNumberFormat="1" applyFont="1" applyFill="1" applyBorder="1" applyAlignment="1">
      <alignment horizontal="center" vertical="center"/>
    </xf>
    <xf numFmtId="166" fontId="7" fillId="7" borderId="0" xfId="2" applyNumberFormat="1" applyFont="1" applyFill="1"/>
    <xf numFmtId="166" fontId="7" fillId="0" borderId="9" xfId="2" applyNumberFormat="1" applyFont="1" applyBorder="1" applyAlignment="1">
      <alignment vertical="center"/>
    </xf>
    <xf numFmtId="166" fontId="13" fillId="4" borderId="3" xfId="1" applyNumberFormat="1" applyFont="1" applyFill="1" applyBorder="1" applyAlignment="1">
      <alignment horizontal="center" vertical="center"/>
    </xf>
    <xf numFmtId="166" fontId="13" fillId="4" borderId="3" xfId="1" applyNumberFormat="1" applyFont="1" applyFill="1" applyBorder="1" applyAlignment="1">
      <alignment horizontal="left" vertical="center"/>
    </xf>
    <xf numFmtId="0" fontId="4" fillId="2" borderId="0" xfId="2" applyFont="1" applyFill="1" applyAlignment="1">
      <alignment horizontal="center" vertical="center"/>
    </xf>
    <xf numFmtId="0" fontId="7" fillId="0" borderId="0" xfId="2" applyFont="1" applyAlignment="1">
      <alignment horizontal="left" wrapText="1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left" vertical="center"/>
    </xf>
    <xf numFmtId="0" fontId="29" fillId="7" borderId="0" xfId="2" applyFont="1" applyFill="1" applyAlignment="1">
      <alignment horizontal="center" vertical="center"/>
    </xf>
    <xf numFmtId="0" fontId="7" fillId="0" borderId="5" xfId="2" applyFont="1" applyBorder="1" applyAlignment="1">
      <alignment horizontal="left" vertical="center" wrapText="1"/>
    </xf>
    <xf numFmtId="0" fontId="4" fillId="2" borderId="0" xfId="2" applyFont="1" applyFill="1" applyAlignment="1">
      <alignment horizontal="center" vertical="center" wrapText="1"/>
    </xf>
    <xf numFmtId="0" fontId="5" fillId="6" borderId="0" xfId="2" applyFont="1" applyFill="1" applyAlignment="1">
      <alignment horizontal="left" vertical="center" wrapText="1"/>
    </xf>
    <xf numFmtId="0" fontId="5" fillId="7" borderId="0" xfId="2" applyFont="1" applyFill="1" applyAlignment="1">
      <alignment horizontal="left" vertical="center" wrapText="1"/>
    </xf>
    <xf numFmtId="0" fontId="21" fillId="2" borderId="0" xfId="2" applyFont="1" applyFill="1" applyAlignment="1">
      <alignment horizontal="left" vertical="center" wrapText="1"/>
    </xf>
    <xf numFmtId="0" fontId="4" fillId="2" borderId="0" xfId="3" applyFont="1" applyFill="1" applyAlignment="1">
      <alignment horizontal="center" vertical="center" wrapText="1"/>
    </xf>
    <xf numFmtId="0" fontId="32" fillId="0" borderId="0" xfId="2" applyFont="1" applyAlignment="1">
      <alignment horizontal="left" vertical="center" wrapText="1"/>
    </xf>
    <xf numFmtId="0" fontId="14" fillId="0" borderId="2" xfId="2" applyFont="1" applyBorder="1" applyAlignment="1">
      <alignment horizontal="center" vertical="top"/>
    </xf>
    <xf numFmtId="0" fontId="6" fillId="0" borderId="0" xfId="2" applyFont="1" applyAlignment="1">
      <alignment horizontal="left" vertical="center" wrapText="1"/>
    </xf>
    <xf numFmtId="0" fontId="7" fillId="0" borderId="0" xfId="2" applyFont="1" applyAlignment="1">
      <alignment horizontal="left" vertical="center" wrapText="1"/>
    </xf>
    <xf numFmtId="0" fontId="12" fillId="4" borderId="1" xfId="2" applyFont="1" applyFill="1" applyBorder="1" applyAlignment="1">
      <alignment horizontal="left" vertical="center"/>
    </xf>
    <xf numFmtId="0" fontId="7" fillId="0" borderId="0" xfId="2" applyFont="1" applyAlignment="1">
      <alignment horizontal="center" vertical="center" wrapText="1"/>
    </xf>
    <xf numFmtId="0" fontId="24" fillId="0" borderId="0" xfId="2" applyFont="1" applyAlignment="1">
      <alignment horizontal="center" vertical="center" wrapText="1"/>
    </xf>
    <xf numFmtId="0" fontId="23" fillId="0" borderId="0" xfId="2" applyFont="1" applyAlignment="1">
      <alignment horizontal="center" vertical="center" wrapText="1"/>
    </xf>
    <xf numFmtId="0" fontId="25" fillId="0" borderId="0" xfId="2" applyFont="1" applyAlignment="1">
      <alignment horizontal="left" vertical="center" wrapText="1"/>
    </xf>
    <xf numFmtId="0" fontId="30" fillId="7" borderId="0" xfId="2" applyFont="1" applyFill="1" applyAlignment="1">
      <alignment horizontal="center" vertical="center"/>
    </xf>
    <xf numFmtId="0" fontId="3" fillId="0" borderId="0" xfId="3" applyFont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164" fontId="4" fillId="2" borderId="0" xfId="1" applyFont="1" applyFill="1" applyAlignment="1">
      <alignment horizontal="center" vertical="center" wrapText="1"/>
    </xf>
    <xf numFmtId="0" fontId="7" fillId="0" borderId="0" xfId="2" applyFont="1" applyAlignment="1">
      <alignment horizontal="center"/>
    </xf>
    <xf numFmtId="0" fontId="20" fillId="0" borderId="0" xfId="2" applyFont="1" applyAlignment="1">
      <alignment horizontal="left" vertical="center" wrapText="1"/>
    </xf>
    <xf numFmtId="0" fontId="18" fillId="2" borderId="0" xfId="2" applyFont="1" applyFill="1" applyAlignment="1">
      <alignment horizontal="left" vertical="center" wrapText="1"/>
    </xf>
    <xf numFmtId="0" fontId="29" fillId="7" borderId="6" xfId="2" applyFont="1" applyFill="1" applyBorder="1" applyAlignment="1">
      <alignment horizontal="center" vertical="center"/>
    </xf>
    <xf numFmtId="0" fontId="19" fillId="6" borderId="0" xfId="2" applyFont="1" applyFill="1" applyAlignment="1">
      <alignment horizontal="left" vertical="center"/>
    </xf>
    <xf numFmtId="0" fontId="11" fillId="0" borderId="0" xfId="2" applyFont="1" applyAlignment="1">
      <alignment horizontal="center" vertical="center"/>
    </xf>
    <xf numFmtId="0" fontId="6" fillId="6" borderId="0" xfId="2" applyFont="1" applyFill="1" applyAlignment="1">
      <alignment horizontal="left" vertical="center" wrapText="1"/>
    </xf>
    <xf numFmtId="0" fontId="4" fillId="8" borderId="7" xfId="2" applyFont="1" applyFill="1" applyBorder="1" applyAlignment="1">
      <alignment horizontal="center" vertical="center"/>
    </xf>
    <xf numFmtId="0" fontId="4" fillId="8" borderId="8" xfId="2" applyFont="1" applyFill="1" applyBorder="1" applyAlignment="1">
      <alignment horizontal="center" vertical="center"/>
    </xf>
    <xf numFmtId="164" fontId="27" fillId="2" borderId="0" xfId="1" applyFont="1" applyFill="1" applyAlignment="1">
      <alignment horizontal="center" vertical="center" wrapText="1"/>
    </xf>
    <xf numFmtId="0" fontId="8" fillId="0" borderId="0" xfId="2" applyFont="1" applyAlignment="1">
      <alignment horizontal="left" vertical="center" wrapText="1"/>
    </xf>
    <xf numFmtId="0" fontId="14" fillId="0" borderId="2" xfId="2" applyFont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27" fillId="2" borderId="0" xfId="3" applyFont="1" applyFill="1" applyAlignment="1">
      <alignment horizontal="center" vertical="center" wrapText="1"/>
    </xf>
  </cellXfs>
  <cellStyles count="7">
    <cellStyle name="Currency 2" xfId="4" xr:uid="{00000000-0005-0000-0000-000000000000}"/>
    <cellStyle name="Normal 2" xfId="2" xr:uid="{00000000-0005-0000-0000-000001000000}"/>
    <cellStyle name="Normal 3" xfId="3" xr:uid="{00000000-0005-0000-0000-000002000000}"/>
    <cellStyle name="Normalno" xfId="0" builtinId="0"/>
    <cellStyle name="Postotak" xfId="5" builtinId="5"/>
    <cellStyle name="Valuta" xfId="1" builtinId="4"/>
    <cellStyle name="Zarez" xfId="6" builtinId="3"/>
  </cellStyles>
  <dxfs count="0"/>
  <tableStyles count="0" defaultTableStyle="TableStyleMedium2" defaultPivotStyle="PivotStyleLight16"/>
  <colors>
    <mruColors>
      <color rgb="FF99CCFF"/>
      <color rgb="FFF71127"/>
      <color rgb="FF00FF00"/>
      <color rgb="FFFF00FF"/>
      <color rgb="FFCC99FF"/>
      <color rgb="FF66FFFF"/>
      <color rgb="FFF78B6D"/>
      <color rgb="FFF8922C"/>
      <color rgb="FFB2B2B2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FF0000"/>
    <pageSetUpPr fitToPage="1"/>
  </sheetPr>
  <dimension ref="A1:L236"/>
  <sheetViews>
    <sheetView tabSelected="1" topLeftCell="A216" zoomScale="115" zoomScaleNormal="115" zoomScaleSheetLayoutView="115" workbookViewId="0">
      <selection activeCell="B234" sqref="B234"/>
    </sheetView>
  </sheetViews>
  <sheetFormatPr defaultColWidth="9.140625" defaultRowHeight="12.75" x14ac:dyDescent="0.2"/>
  <cols>
    <col min="1" max="1" width="8.42578125" style="45" customWidth="1"/>
    <col min="2" max="2" width="55.5703125" style="45" customWidth="1"/>
    <col min="3" max="3" width="24.5703125" style="45" customWidth="1"/>
    <col min="4" max="4" width="24.28515625" style="35" customWidth="1"/>
    <col min="5" max="5" width="22" style="3" customWidth="1"/>
    <col min="6" max="6" width="20.140625" style="3" customWidth="1"/>
    <col min="7" max="7" width="22" style="3" customWidth="1"/>
    <col min="8" max="8" width="20.140625" style="3" customWidth="1"/>
    <col min="9" max="9" width="22" style="3" customWidth="1"/>
    <col min="10" max="10" width="20.140625" style="3" customWidth="1"/>
    <col min="11" max="11" width="21.85546875" style="3" customWidth="1"/>
    <col min="12" max="12" width="15.140625" style="3" bestFit="1" customWidth="1"/>
    <col min="13" max="16384" width="9.140625" style="3"/>
  </cols>
  <sheetData>
    <row r="1" spans="1:11" ht="45" customHeight="1" x14ac:dyDescent="0.2">
      <c r="A1" s="131" t="s">
        <v>140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1" ht="9.75" customHeight="1" x14ac:dyDescent="0.2">
      <c r="A2" s="139"/>
      <c r="B2" s="139"/>
      <c r="C2" s="139"/>
      <c r="D2" s="139"/>
    </row>
    <row r="3" spans="1:11" s="1" customFormat="1" ht="50.25" customHeight="1" x14ac:dyDescent="0.25">
      <c r="A3" s="132" t="s">
        <v>133</v>
      </c>
      <c r="B3" s="132"/>
      <c r="C3" s="132"/>
      <c r="D3" s="132"/>
      <c r="E3" s="132"/>
      <c r="F3" s="132"/>
      <c r="G3" s="132"/>
      <c r="H3" s="132"/>
      <c r="I3" s="132"/>
      <c r="J3" s="132"/>
    </row>
    <row r="4" spans="1:11" s="1" customFormat="1" ht="9" customHeight="1" x14ac:dyDescent="0.25">
      <c r="A4" s="20"/>
      <c r="B4" s="20"/>
      <c r="C4" s="20"/>
      <c r="D4" s="20"/>
    </row>
    <row r="5" spans="1:11" s="2" customFormat="1" ht="15" customHeight="1" x14ac:dyDescent="0.25">
      <c r="A5" s="133" t="s">
        <v>39</v>
      </c>
      <c r="B5" s="133"/>
      <c r="C5" s="133"/>
      <c r="D5" s="133"/>
      <c r="E5" s="133"/>
      <c r="F5" s="133"/>
      <c r="G5" s="133"/>
      <c r="H5" s="133"/>
      <c r="I5" s="133"/>
      <c r="J5" s="133"/>
    </row>
    <row r="6" spans="1:11" s="1" customFormat="1" ht="15" customHeight="1" x14ac:dyDescent="0.25">
      <c r="A6" s="134" t="s">
        <v>134</v>
      </c>
      <c r="B6" s="134"/>
      <c r="C6" s="134"/>
      <c r="D6" s="134"/>
      <c r="E6" s="134"/>
      <c r="F6" s="134"/>
      <c r="G6" s="134"/>
      <c r="H6" s="134"/>
      <c r="I6" s="134"/>
      <c r="J6" s="134"/>
    </row>
    <row r="7" spans="1:11" s="1" customFormat="1" ht="15" customHeight="1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</row>
    <row r="8" spans="1:11" s="1" customFormat="1" ht="13.5" customHeight="1" x14ac:dyDescent="0.25">
      <c r="A8" s="136"/>
      <c r="B8" s="137"/>
      <c r="C8" s="137"/>
      <c r="D8" s="137"/>
    </row>
    <row r="9" spans="1:11" s="1" customFormat="1" ht="25.5" customHeight="1" x14ac:dyDescent="0.25">
      <c r="A9" s="125" t="s">
        <v>62</v>
      </c>
      <c r="B9" s="125" t="s">
        <v>0</v>
      </c>
      <c r="C9" s="125"/>
      <c r="D9" s="138" t="s">
        <v>90</v>
      </c>
      <c r="E9" s="121" t="s">
        <v>112</v>
      </c>
      <c r="F9" s="115" t="s">
        <v>37</v>
      </c>
      <c r="G9" s="121" t="s">
        <v>112</v>
      </c>
      <c r="H9" s="115" t="s">
        <v>123</v>
      </c>
      <c r="I9" s="121" t="s">
        <v>112</v>
      </c>
      <c r="J9" s="115" t="s">
        <v>130</v>
      </c>
      <c r="K9" s="115" t="s">
        <v>135</v>
      </c>
    </row>
    <row r="10" spans="1:11" s="2" customFormat="1" ht="24" customHeight="1" x14ac:dyDescent="0.25">
      <c r="A10" s="125"/>
      <c r="B10" s="125"/>
      <c r="C10" s="125"/>
      <c r="D10" s="138"/>
      <c r="E10" s="121"/>
      <c r="F10" s="115"/>
      <c r="G10" s="121"/>
      <c r="H10" s="115"/>
      <c r="I10" s="121"/>
      <c r="J10" s="115"/>
      <c r="K10" s="115"/>
    </row>
    <row r="11" spans="1:11" s="2" customFormat="1" ht="9.75" customHeight="1" x14ac:dyDescent="0.25">
      <c r="A11" s="30"/>
      <c r="B11" s="30"/>
      <c r="C11" s="30"/>
      <c r="D11" s="33"/>
      <c r="E11" s="31"/>
      <c r="F11" s="32"/>
      <c r="G11" s="31"/>
      <c r="H11" s="32"/>
      <c r="I11" s="31"/>
      <c r="J11" s="32"/>
      <c r="K11" s="32"/>
    </row>
    <row r="12" spans="1:11" ht="24.75" customHeight="1" x14ac:dyDescent="0.25">
      <c r="A12" s="124" t="s">
        <v>14</v>
      </c>
      <c r="B12" s="124"/>
      <c r="C12" s="124"/>
      <c r="D12" s="124"/>
      <c r="E12" s="22"/>
      <c r="F12" s="22"/>
      <c r="G12" s="22"/>
      <c r="H12" s="22"/>
      <c r="I12" s="22"/>
      <c r="J12" s="22"/>
      <c r="K12" s="22"/>
    </row>
    <row r="13" spans="1:11" s="2" customFormat="1" ht="9.75" customHeight="1" x14ac:dyDescent="0.25">
      <c r="A13" s="30"/>
      <c r="B13" s="30"/>
      <c r="C13" s="30"/>
      <c r="D13" s="33"/>
      <c r="E13" s="31"/>
      <c r="F13" s="32"/>
      <c r="G13" s="31"/>
      <c r="H13" s="32"/>
      <c r="I13" s="31"/>
      <c r="J13" s="32"/>
      <c r="K13" s="32"/>
    </row>
    <row r="14" spans="1:11" ht="20.25" customHeight="1" x14ac:dyDescent="0.25">
      <c r="A14" s="122" t="s">
        <v>13</v>
      </c>
      <c r="B14" s="122"/>
      <c r="C14" s="122"/>
      <c r="D14" s="122"/>
      <c r="E14" s="18"/>
      <c r="F14" s="18"/>
      <c r="G14" s="18"/>
      <c r="H14" s="18"/>
      <c r="I14" s="18"/>
      <c r="J14" s="18"/>
      <c r="K14" s="18"/>
    </row>
    <row r="15" spans="1:11" s="2" customFormat="1" ht="9.75" customHeight="1" x14ac:dyDescent="0.25">
      <c r="A15" s="30"/>
      <c r="B15" s="30"/>
      <c r="C15" s="30"/>
      <c r="D15" s="33"/>
      <c r="E15" s="31"/>
      <c r="F15" s="32"/>
      <c r="G15" s="31"/>
      <c r="H15" s="32"/>
      <c r="I15" s="31"/>
      <c r="J15" s="32"/>
    </row>
    <row r="16" spans="1:11" ht="15.75" x14ac:dyDescent="0.2">
      <c r="A16" s="123" t="s">
        <v>15</v>
      </c>
      <c r="B16" s="123"/>
      <c r="C16" s="123"/>
      <c r="D16" s="123"/>
    </row>
    <row r="17" spans="1:11" x14ac:dyDescent="0.2">
      <c r="A17" s="4"/>
      <c r="B17" s="40"/>
      <c r="C17" s="40"/>
      <c r="D17" s="37"/>
    </row>
    <row r="18" spans="1:11" ht="14.45" customHeight="1" x14ac:dyDescent="0.2">
      <c r="A18" s="119" t="s">
        <v>12</v>
      </c>
      <c r="B18" s="119"/>
      <c r="C18" s="119"/>
      <c r="D18" s="119"/>
      <c r="E18" s="119"/>
      <c r="F18" s="119"/>
      <c r="G18" s="94"/>
      <c r="H18" s="94"/>
      <c r="I18" s="94"/>
      <c r="J18" s="94"/>
    </row>
    <row r="19" spans="1:11" s="36" customFormat="1" ht="28.5" customHeight="1" x14ac:dyDescent="0.2">
      <c r="A19" s="119"/>
      <c r="B19" s="119"/>
      <c r="C19" s="119"/>
      <c r="D19" s="119"/>
      <c r="E19" s="119"/>
      <c r="F19" s="119"/>
      <c r="G19" s="94"/>
      <c r="H19" s="94"/>
      <c r="I19" s="94"/>
      <c r="J19" s="94"/>
    </row>
    <row r="20" spans="1:11" ht="9.75" customHeight="1" x14ac:dyDescent="0.2">
      <c r="A20" s="119"/>
      <c r="B20" s="119"/>
      <c r="C20" s="119"/>
      <c r="D20" s="119"/>
      <c r="E20" s="119"/>
      <c r="F20" s="119"/>
      <c r="G20" s="94"/>
      <c r="H20" s="94"/>
      <c r="I20" s="94"/>
      <c r="J20" s="94"/>
    </row>
    <row r="21" spans="1:11" ht="11.25" customHeight="1" x14ac:dyDescent="0.2">
      <c r="A21" s="4" t="s">
        <v>1</v>
      </c>
      <c r="B21" s="129" t="s">
        <v>94</v>
      </c>
      <c r="C21" s="129"/>
      <c r="D21" s="61">
        <v>3500</v>
      </c>
      <c r="E21" s="83">
        <v>2000</v>
      </c>
      <c r="F21" s="83">
        <f>E21+D21</f>
        <v>5500</v>
      </c>
      <c r="G21" s="83">
        <v>7150</v>
      </c>
      <c r="H21" s="83">
        <f>F21+G21</f>
        <v>12650</v>
      </c>
      <c r="I21" s="83">
        <v>0</v>
      </c>
      <c r="J21" s="83">
        <f>H21+I21</f>
        <v>12650</v>
      </c>
      <c r="K21" s="83">
        <v>12650</v>
      </c>
    </row>
    <row r="22" spans="1:11" ht="11.25" customHeight="1" x14ac:dyDescent="0.2">
      <c r="A22" s="4" t="s">
        <v>2</v>
      </c>
      <c r="B22" s="129" t="s">
        <v>95</v>
      </c>
      <c r="C22" s="129"/>
      <c r="D22" s="61">
        <v>6000</v>
      </c>
      <c r="E22" s="83">
        <v>0</v>
      </c>
      <c r="F22" s="83">
        <f t="shared" ref="F22:F25" si="0">E22+D22</f>
        <v>6000</v>
      </c>
      <c r="G22" s="83">
        <v>-430</v>
      </c>
      <c r="H22" s="83">
        <f t="shared" ref="H22:H25" si="1">F22+G22</f>
        <v>5570</v>
      </c>
      <c r="I22" s="83">
        <v>0</v>
      </c>
      <c r="J22" s="83">
        <f t="shared" ref="J22:J25" si="2">H22+I22</f>
        <v>5570</v>
      </c>
      <c r="K22" s="83">
        <v>5567</v>
      </c>
    </row>
    <row r="23" spans="1:11" ht="11.25" customHeight="1" x14ac:dyDescent="0.2">
      <c r="A23" s="4" t="s">
        <v>3</v>
      </c>
      <c r="B23" s="25" t="s">
        <v>117</v>
      </c>
      <c r="C23" s="25"/>
      <c r="D23" s="61">
        <v>0</v>
      </c>
      <c r="E23" s="83">
        <v>3000</v>
      </c>
      <c r="F23" s="83">
        <f t="shared" si="0"/>
        <v>3000</v>
      </c>
      <c r="G23" s="83">
        <v>940</v>
      </c>
      <c r="H23" s="83">
        <f t="shared" si="1"/>
        <v>3940</v>
      </c>
      <c r="I23" s="83">
        <v>0</v>
      </c>
      <c r="J23" s="83">
        <f t="shared" si="2"/>
        <v>3940</v>
      </c>
      <c r="K23" s="83">
        <v>3937.19</v>
      </c>
    </row>
    <row r="24" spans="1:11" ht="22.5" customHeight="1" x14ac:dyDescent="0.2">
      <c r="A24" s="4" t="s">
        <v>124</v>
      </c>
      <c r="B24" s="25" t="s">
        <v>125</v>
      </c>
      <c r="C24" s="46"/>
      <c r="D24" s="57">
        <v>0</v>
      </c>
      <c r="E24" s="83">
        <v>0</v>
      </c>
      <c r="F24" s="83">
        <f t="shared" si="0"/>
        <v>0</v>
      </c>
      <c r="G24" s="83">
        <v>3000</v>
      </c>
      <c r="H24" s="83">
        <f t="shared" si="1"/>
        <v>3000</v>
      </c>
      <c r="I24" s="83">
        <v>0</v>
      </c>
      <c r="J24" s="83">
        <f t="shared" si="2"/>
        <v>3000</v>
      </c>
      <c r="K24" s="111">
        <v>1930.63</v>
      </c>
    </row>
    <row r="25" spans="1:11" ht="22.5" customHeight="1" x14ac:dyDescent="0.2">
      <c r="A25" s="4" t="s">
        <v>78</v>
      </c>
      <c r="B25" s="104" t="s">
        <v>126</v>
      </c>
      <c r="C25" s="46"/>
      <c r="D25" s="57">
        <v>0</v>
      </c>
      <c r="E25" s="83">
        <v>0</v>
      </c>
      <c r="F25" s="83">
        <f t="shared" si="0"/>
        <v>0</v>
      </c>
      <c r="G25" s="83">
        <v>2440</v>
      </c>
      <c r="H25" s="83">
        <f t="shared" si="1"/>
        <v>2440</v>
      </c>
      <c r="I25" s="83">
        <v>0</v>
      </c>
      <c r="J25" s="83">
        <f t="shared" si="2"/>
        <v>2440</v>
      </c>
      <c r="K25" s="83">
        <v>2437.5</v>
      </c>
    </row>
    <row r="26" spans="1:11" x14ac:dyDescent="0.2">
      <c r="A26" s="76" t="s">
        <v>5</v>
      </c>
      <c r="B26" s="77"/>
      <c r="C26" s="77"/>
      <c r="D26" s="78">
        <f>D21+D22+D23+D24+D25</f>
        <v>9500</v>
      </c>
      <c r="E26" s="78">
        <f t="shared" ref="E26:K26" si="3">E21+E22+E23+E24+E25</f>
        <v>5000</v>
      </c>
      <c r="F26" s="78">
        <f t="shared" si="3"/>
        <v>14500</v>
      </c>
      <c r="G26" s="78">
        <f t="shared" si="3"/>
        <v>13100</v>
      </c>
      <c r="H26" s="78">
        <f t="shared" si="3"/>
        <v>27600</v>
      </c>
      <c r="I26" s="78">
        <f t="shared" si="3"/>
        <v>0</v>
      </c>
      <c r="J26" s="78">
        <f t="shared" si="3"/>
        <v>27600</v>
      </c>
      <c r="K26" s="78">
        <f t="shared" si="3"/>
        <v>26522.32</v>
      </c>
    </row>
    <row r="27" spans="1:11" ht="12.75" customHeight="1" x14ac:dyDescent="0.2">
      <c r="A27" s="4"/>
      <c r="B27" s="40"/>
      <c r="C27" s="40"/>
      <c r="D27" s="70"/>
      <c r="G27" s="29"/>
      <c r="H27" s="29"/>
      <c r="I27" s="29"/>
      <c r="J27" s="29"/>
    </row>
    <row r="28" spans="1:11" ht="12.75" customHeight="1" x14ac:dyDescent="0.2">
      <c r="A28" s="119" t="s">
        <v>6</v>
      </c>
      <c r="B28" s="119"/>
      <c r="C28" s="119"/>
      <c r="D28" s="119"/>
      <c r="E28" s="119"/>
      <c r="F28" s="119"/>
      <c r="G28" s="96"/>
      <c r="H28" s="96"/>
      <c r="I28" s="96"/>
      <c r="J28" s="96"/>
    </row>
    <row r="29" spans="1:11" s="36" customFormat="1" ht="28.5" customHeight="1" x14ac:dyDescent="0.2">
      <c r="A29" s="119"/>
      <c r="B29" s="119"/>
      <c r="C29" s="119"/>
      <c r="D29" s="119"/>
      <c r="E29" s="119"/>
      <c r="F29" s="119"/>
      <c r="G29" s="96"/>
      <c r="H29" s="96"/>
      <c r="I29" s="96"/>
      <c r="J29" s="96"/>
    </row>
    <row r="30" spans="1:11" ht="9.75" customHeight="1" x14ac:dyDescent="0.2">
      <c r="A30" s="119"/>
      <c r="B30" s="119"/>
      <c r="C30" s="119"/>
      <c r="D30" s="119"/>
      <c r="E30" s="119"/>
      <c r="F30" s="119"/>
      <c r="G30" s="96"/>
      <c r="H30" s="96"/>
      <c r="I30" s="96"/>
      <c r="J30" s="96"/>
    </row>
    <row r="31" spans="1:11" ht="11.25" customHeight="1" x14ac:dyDescent="0.2">
      <c r="A31" s="4" t="s">
        <v>1</v>
      </c>
      <c r="B31" s="129" t="s">
        <v>96</v>
      </c>
      <c r="C31" s="129"/>
      <c r="D31" s="61">
        <v>8000</v>
      </c>
      <c r="E31" s="83">
        <v>0</v>
      </c>
      <c r="F31" s="83">
        <f>D31-E31</f>
        <v>8000</v>
      </c>
      <c r="G31" s="83">
        <v>-950</v>
      </c>
      <c r="H31" s="83">
        <f>7050</f>
        <v>7050</v>
      </c>
      <c r="I31" s="83">
        <v>0</v>
      </c>
      <c r="J31" s="83">
        <f>7050</f>
        <v>7050</v>
      </c>
      <c r="K31" s="111">
        <v>7043.75</v>
      </c>
    </row>
    <row r="32" spans="1:11" ht="11.25" customHeight="1" x14ac:dyDescent="0.2">
      <c r="A32" s="4" t="s">
        <v>2</v>
      </c>
      <c r="B32" s="129" t="s">
        <v>97</v>
      </c>
      <c r="C32" s="129"/>
      <c r="D32" s="61">
        <v>5000</v>
      </c>
      <c r="E32" s="83">
        <v>-5000</v>
      </c>
      <c r="F32" s="83">
        <v>0</v>
      </c>
      <c r="G32" s="83">
        <v>0</v>
      </c>
      <c r="H32" s="83">
        <v>0</v>
      </c>
      <c r="I32" s="83">
        <v>0</v>
      </c>
      <c r="J32" s="83">
        <v>0</v>
      </c>
      <c r="K32" s="83">
        <v>0</v>
      </c>
    </row>
    <row r="33" spans="1:11" ht="12.6" customHeight="1" x14ac:dyDescent="0.2">
      <c r="A33" s="4" t="s">
        <v>3</v>
      </c>
      <c r="B33" s="25" t="s">
        <v>127</v>
      </c>
      <c r="C33" s="46"/>
      <c r="D33" s="57">
        <v>0</v>
      </c>
      <c r="E33" s="83">
        <v>0</v>
      </c>
      <c r="F33" s="83">
        <v>0</v>
      </c>
      <c r="G33" s="83">
        <v>1375</v>
      </c>
      <c r="H33" s="83">
        <v>1375</v>
      </c>
      <c r="I33" s="83">
        <v>0</v>
      </c>
      <c r="J33" s="83">
        <v>1375</v>
      </c>
      <c r="K33" s="111">
        <v>1375</v>
      </c>
    </row>
    <row r="34" spans="1:11" x14ac:dyDescent="0.2">
      <c r="A34" s="76" t="s">
        <v>5</v>
      </c>
      <c r="B34" s="77"/>
      <c r="C34" s="77"/>
      <c r="D34" s="78">
        <f>D31+D32+D33</f>
        <v>13000</v>
      </c>
      <c r="E34" s="78">
        <f t="shared" ref="E34:K34" si="4">E31+E32+E33</f>
        <v>-5000</v>
      </c>
      <c r="F34" s="78">
        <f t="shared" si="4"/>
        <v>8000</v>
      </c>
      <c r="G34" s="78">
        <f t="shared" si="4"/>
        <v>425</v>
      </c>
      <c r="H34" s="78">
        <f t="shared" si="4"/>
        <v>8425</v>
      </c>
      <c r="I34" s="78">
        <f t="shared" si="4"/>
        <v>0</v>
      </c>
      <c r="J34" s="78">
        <f t="shared" si="4"/>
        <v>8425</v>
      </c>
      <c r="K34" s="78">
        <f t="shared" si="4"/>
        <v>8418.75</v>
      </c>
    </row>
    <row r="35" spans="1:11" ht="14.45" customHeight="1" x14ac:dyDescent="0.2">
      <c r="A35" s="142" t="s">
        <v>52</v>
      </c>
      <c r="B35" s="142"/>
      <c r="C35" s="142"/>
      <c r="D35" s="142"/>
      <c r="E35" s="142"/>
      <c r="F35" s="142"/>
      <c r="G35" s="96"/>
      <c r="H35" s="96"/>
      <c r="I35" s="96"/>
      <c r="J35" s="96"/>
    </row>
    <row r="36" spans="1:11" ht="12.95" customHeight="1" x14ac:dyDescent="0.2">
      <c r="A36" s="119"/>
      <c r="B36" s="119"/>
      <c r="C36" s="119"/>
      <c r="D36" s="119"/>
      <c r="E36" s="119"/>
      <c r="F36" s="119"/>
      <c r="G36" s="96"/>
      <c r="H36" s="96"/>
      <c r="I36" s="96"/>
      <c r="J36" s="96"/>
    </row>
    <row r="37" spans="1:11" s="36" customFormat="1" ht="28.5" customHeight="1" x14ac:dyDescent="0.2">
      <c r="A37" s="119"/>
      <c r="B37" s="119"/>
      <c r="C37" s="119"/>
      <c r="D37" s="119"/>
      <c r="E37" s="119"/>
      <c r="F37" s="119"/>
      <c r="G37" s="96"/>
      <c r="H37" s="96"/>
      <c r="I37" s="96"/>
      <c r="J37" s="96"/>
    </row>
    <row r="38" spans="1:11" ht="9.75" customHeight="1" x14ac:dyDescent="0.2">
      <c r="A38" s="119"/>
      <c r="B38" s="119"/>
      <c r="C38" s="119"/>
      <c r="D38" s="119"/>
      <c r="E38" s="119"/>
      <c r="F38" s="119"/>
      <c r="G38" s="96"/>
      <c r="H38" s="96"/>
      <c r="I38" s="96"/>
      <c r="J38" s="96"/>
    </row>
    <row r="39" spans="1:11" ht="11.25" customHeight="1" x14ac:dyDescent="0.2">
      <c r="A39" s="4" t="s">
        <v>1</v>
      </c>
      <c r="B39" s="129" t="s">
        <v>108</v>
      </c>
      <c r="C39" s="129"/>
      <c r="D39" s="61">
        <v>2500</v>
      </c>
      <c r="E39" s="83">
        <v>0</v>
      </c>
      <c r="F39" s="83">
        <v>2500</v>
      </c>
      <c r="G39" s="83">
        <v>-2000</v>
      </c>
      <c r="H39" s="83">
        <v>500</v>
      </c>
      <c r="I39" s="83">
        <v>0</v>
      </c>
      <c r="J39" s="83">
        <v>500</v>
      </c>
      <c r="K39" s="83">
        <v>0</v>
      </c>
    </row>
    <row r="40" spans="1:11" ht="9.75" customHeight="1" x14ac:dyDescent="0.2">
      <c r="A40" s="4"/>
      <c r="B40" s="25"/>
      <c r="C40" s="46"/>
      <c r="D40" s="57"/>
      <c r="E40" s="83"/>
      <c r="F40" s="83"/>
      <c r="G40" s="83"/>
      <c r="H40" s="83"/>
      <c r="I40" s="83"/>
      <c r="J40" s="83"/>
    </row>
    <row r="41" spans="1:11" x14ac:dyDescent="0.2">
      <c r="A41" s="76" t="s">
        <v>5</v>
      </c>
      <c r="B41" s="77"/>
      <c r="C41" s="77"/>
      <c r="D41" s="78">
        <f>D39</f>
        <v>2500</v>
      </c>
      <c r="E41" s="84">
        <v>0</v>
      </c>
      <c r="F41" s="84">
        <v>2500</v>
      </c>
      <c r="G41" s="84">
        <f>G39</f>
        <v>-2000</v>
      </c>
      <c r="H41" s="84">
        <f>H39</f>
        <v>500</v>
      </c>
      <c r="I41" s="84">
        <f>I39</f>
        <v>0</v>
      </c>
      <c r="J41" s="84">
        <f>J39</f>
        <v>500</v>
      </c>
      <c r="K41" s="84">
        <f>K39</f>
        <v>0</v>
      </c>
    </row>
    <row r="42" spans="1:11" ht="12.75" customHeight="1" x14ac:dyDescent="0.2">
      <c r="A42" s="4"/>
      <c r="B42" s="40"/>
      <c r="C42" s="40"/>
      <c r="D42" s="37"/>
      <c r="G42" s="29"/>
      <c r="H42" s="29"/>
      <c r="I42" s="29"/>
      <c r="J42" s="29"/>
    </row>
    <row r="43" spans="1:11" ht="14.45" customHeight="1" x14ac:dyDescent="0.2">
      <c r="A43" s="119" t="s">
        <v>53</v>
      </c>
      <c r="B43" s="119"/>
      <c r="C43" s="119"/>
      <c r="D43" s="119"/>
      <c r="E43" s="119"/>
      <c r="F43" s="119"/>
      <c r="G43" s="96"/>
      <c r="H43" s="96"/>
      <c r="I43" s="96"/>
      <c r="J43" s="96"/>
    </row>
    <row r="44" spans="1:11" s="36" customFormat="1" ht="28.5" customHeight="1" x14ac:dyDescent="0.2">
      <c r="A44" s="119"/>
      <c r="B44" s="119"/>
      <c r="C44" s="119"/>
      <c r="D44" s="119"/>
      <c r="E44" s="119"/>
      <c r="F44" s="119"/>
      <c r="G44" s="96"/>
      <c r="H44" s="96"/>
      <c r="I44" s="96"/>
      <c r="J44" s="96"/>
    </row>
    <row r="45" spans="1:11" ht="9.75" customHeight="1" x14ac:dyDescent="0.2">
      <c r="A45" s="119"/>
      <c r="B45" s="119"/>
      <c r="C45" s="119"/>
      <c r="D45" s="119"/>
      <c r="E45" s="119"/>
      <c r="F45" s="119"/>
      <c r="G45" s="96"/>
      <c r="H45" s="96"/>
      <c r="I45" s="96"/>
      <c r="J45" s="96"/>
    </row>
    <row r="46" spans="1:11" ht="11.25" customHeight="1" x14ac:dyDescent="0.2">
      <c r="A46" s="4" t="s">
        <v>1</v>
      </c>
      <c r="B46" s="129" t="s">
        <v>98</v>
      </c>
      <c r="C46" s="129"/>
      <c r="D46" s="61">
        <v>20000</v>
      </c>
      <c r="E46" s="83">
        <v>0</v>
      </c>
      <c r="F46" s="83">
        <v>20000</v>
      </c>
      <c r="G46" s="83">
        <v>-10350</v>
      </c>
      <c r="H46" s="83">
        <v>9650</v>
      </c>
      <c r="I46" s="83">
        <v>0</v>
      </c>
      <c r="J46" s="83">
        <v>9650</v>
      </c>
      <c r="K46" s="111">
        <v>9640.6299999999992</v>
      </c>
    </row>
    <row r="47" spans="1:11" ht="11.25" customHeight="1" x14ac:dyDescent="0.2">
      <c r="A47" s="4" t="s">
        <v>118</v>
      </c>
      <c r="B47" s="25" t="s">
        <v>119</v>
      </c>
      <c r="C47" s="25"/>
      <c r="D47" s="61">
        <v>0</v>
      </c>
      <c r="E47" s="83">
        <v>20000</v>
      </c>
      <c r="F47" s="83">
        <v>20000</v>
      </c>
      <c r="G47" s="83">
        <v>12300</v>
      </c>
      <c r="H47" s="83">
        <v>32300</v>
      </c>
      <c r="I47" s="83">
        <v>0</v>
      </c>
      <c r="J47" s="83">
        <v>32300</v>
      </c>
      <c r="K47" s="111">
        <v>32270.880000000001</v>
      </c>
    </row>
    <row r="48" spans="1:11" ht="11.25" customHeight="1" x14ac:dyDescent="0.2">
      <c r="A48" s="4" t="s">
        <v>3</v>
      </c>
      <c r="B48" s="25" t="s">
        <v>121</v>
      </c>
      <c r="C48" s="25"/>
      <c r="D48" s="61">
        <v>0</v>
      </c>
      <c r="E48" s="83">
        <v>5500</v>
      </c>
      <c r="F48" s="83">
        <v>5500</v>
      </c>
      <c r="G48" s="83">
        <v>-240</v>
      </c>
      <c r="H48" s="83">
        <v>5260</v>
      </c>
      <c r="I48" s="83">
        <v>0</v>
      </c>
      <c r="J48" s="83">
        <v>5260</v>
      </c>
      <c r="K48" s="111">
        <v>5259.38</v>
      </c>
    </row>
    <row r="49" spans="1:11" ht="11.25" customHeight="1" x14ac:dyDescent="0.2">
      <c r="A49" s="4" t="s">
        <v>4</v>
      </c>
      <c r="B49" s="25" t="s">
        <v>122</v>
      </c>
      <c r="C49" s="25"/>
      <c r="D49" s="61">
        <v>0</v>
      </c>
      <c r="E49" s="83">
        <v>25000</v>
      </c>
      <c r="F49" s="83">
        <v>25000</v>
      </c>
      <c r="G49" s="83">
        <v>7130</v>
      </c>
      <c r="H49" s="83">
        <v>32130</v>
      </c>
      <c r="I49" s="83">
        <v>0</v>
      </c>
      <c r="J49" s="83">
        <v>32130</v>
      </c>
      <c r="K49" s="111">
        <v>32127.5</v>
      </c>
    </row>
    <row r="50" spans="1:11" ht="9.75" customHeight="1" x14ac:dyDescent="0.2">
      <c r="A50" s="4"/>
      <c r="B50" s="25"/>
      <c r="C50" s="46"/>
      <c r="D50" s="57"/>
      <c r="E50" s="83"/>
      <c r="F50" s="83"/>
      <c r="G50" s="83"/>
      <c r="H50" s="83"/>
      <c r="I50" s="83"/>
      <c r="J50" s="83"/>
    </row>
    <row r="51" spans="1:11" x14ac:dyDescent="0.2">
      <c r="A51" s="76" t="s">
        <v>5</v>
      </c>
      <c r="B51" s="77"/>
      <c r="C51" s="77"/>
      <c r="D51" s="78">
        <f>D46+D47+D48+D49</f>
        <v>20000</v>
      </c>
      <c r="E51" s="78">
        <f t="shared" ref="E51:K51" si="5">E46+E47+E48+E49</f>
        <v>50500</v>
      </c>
      <c r="F51" s="78">
        <f t="shared" si="5"/>
        <v>70500</v>
      </c>
      <c r="G51" s="78">
        <f t="shared" si="5"/>
        <v>8840</v>
      </c>
      <c r="H51" s="78">
        <f t="shared" si="5"/>
        <v>79340</v>
      </c>
      <c r="I51" s="78">
        <f t="shared" si="5"/>
        <v>0</v>
      </c>
      <c r="J51" s="78">
        <f t="shared" si="5"/>
        <v>79340</v>
      </c>
      <c r="K51" s="78">
        <f t="shared" si="5"/>
        <v>79298.39</v>
      </c>
    </row>
    <row r="52" spans="1:11" x14ac:dyDescent="0.2">
      <c r="A52" s="4"/>
      <c r="B52" s="40"/>
      <c r="C52" s="40"/>
      <c r="D52" s="37"/>
      <c r="G52" s="29"/>
      <c r="H52" s="29"/>
      <c r="I52" s="29"/>
      <c r="J52" s="29"/>
    </row>
    <row r="53" spans="1:11" ht="14.45" customHeight="1" x14ac:dyDescent="0.2">
      <c r="A53" s="119" t="s">
        <v>7</v>
      </c>
      <c r="B53" s="119"/>
      <c r="C53" s="119"/>
      <c r="D53" s="119"/>
      <c r="E53" s="119"/>
      <c r="F53" s="119"/>
      <c r="G53" s="96"/>
      <c r="H53" s="96"/>
      <c r="I53" s="96"/>
      <c r="J53" s="96"/>
    </row>
    <row r="54" spans="1:11" ht="28.5" customHeight="1" x14ac:dyDescent="0.2">
      <c r="A54" s="119"/>
      <c r="B54" s="119"/>
      <c r="C54" s="119"/>
      <c r="D54" s="119"/>
      <c r="E54" s="119"/>
      <c r="F54" s="119"/>
      <c r="G54" s="96"/>
      <c r="H54" s="96"/>
      <c r="I54" s="96"/>
      <c r="J54" s="96"/>
    </row>
    <row r="55" spans="1:11" ht="9.75" customHeight="1" x14ac:dyDescent="0.2">
      <c r="A55" s="119"/>
      <c r="B55" s="119"/>
      <c r="C55" s="119"/>
      <c r="D55" s="119"/>
      <c r="E55" s="119"/>
      <c r="F55" s="119"/>
      <c r="G55" s="96"/>
      <c r="H55" s="96"/>
      <c r="I55" s="96"/>
      <c r="J55" s="96"/>
    </row>
    <row r="56" spans="1:11" x14ac:dyDescent="0.2">
      <c r="A56" s="4" t="s">
        <v>1</v>
      </c>
      <c r="B56" s="118" t="s">
        <v>99</v>
      </c>
      <c r="C56" s="118"/>
      <c r="D56" s="61">
        <v>20000</v>
      </c>
      <c r="E56" s="85">
        <v>0</v>
      </c>
      <c r="F56" s="85">
        <f>D56-E56</f>
        <v>20000</v>
      </c>
      <c r="G56" s="85">
        <v>-20000</v>
      </c>
      <c r="H56" s="85">
        <f>F56+G56</f>
        <v>0</v>
      </c>
      <c r="I56" s="85">
        <v>0</v>
      </c>
      <c r="J56" s="85">
        <f>I56+H56</f>
        <v>0</v>
      </c>
      <c r="K56" s="85">
        <v>0</v>
      </c>
    </row>
    <row r="57" spans="1:11" x14ac:dyDescent="0.2">
      <c r="A57" s="4" t="s">
        <v>2</v>
      </c>
      <c r="B57" s="118" t="s">
        <v>100</v>
      </c>
      <c r="C57" s="118"/>
      <c r="D57" s="61">
        <v>3000</v>
      </c>
      <c r="E57" s="85">
        <v>0</v>
      </c>
      <c r="F57" s="85">
        <f t="shared" ref="F57:F63" si="6">D57-E57</f>
        <v>3000</v>
      </c>
      <c r="G57" s="85">
        <v>-3000</v>
      </c>
      <c r="H57" s="85">
        <f t="shared" ref="H57:H63" si="7">F57+G57</f>
        <v>0</v>
      </c>
      <c r="I57" s="85">
        <v>0</v>
      </c>
      <c r="J57" s="85">
        <f t="shared" ref="J57:J63" si="8">I57+H57</f>
        <v>0</v>
      </c>
      <c r="K57" s="85">
        <v>0</v>
      </c>
    </row>
    <row r="58" spans="1:11" x14ac:dyDescent="0.2">
      <c r="A58" s="4" t="s">
        <v>3</v>
      </c>
      <c r="B58" s="118" t="s">
        <v>101</v>
      </c>
      <c r="C58" s="118"/>
      <c r="D58" s="61">
        <v>7000</v>
      </c>
      <c r="E58" s="85">
        <v>0</v>
      </c>
      <c r="F58" s="85">
        <f t="shared" si="6"/>
        <v>7000</v>
      </c>
      <c r="G58" s="85">
        <v>-7000</v>
      </c>
      <c r="H58" s="85">
        <f t="shared" si="7"/>
        <v>0</v>
      </c>
      <c r="I58" s="85">
        <v>0</v>
      </c>
      <c r="J58" s="85">
        <f t="shared" si="8"/>
        <v>0</v>
      </c>
      <c r="K58" s="85">
        <v>0</v>
      </c>
    </row>
    <row r="59" spans="1:11" x14ac:dyDescent="0.2">
      <c r="A59" s="4" t="s">
        <v>78</v>
      </c>
      <c r="B59" s="118" t="s">
        <v>102</v>
      </c>
      <c r="C59" s="118"/>
      <c r="D59" s="61">
        <v>7000</v>
      </c>
      <c r="E59" s="85">
        <v>0</v>
      </c>
      <c r="F59" s="85">
        <f t="shared" si="6"/>
        <v>7000</v>
      </c>
      <c r="G59" s="85">
        <v>-7000</v>
      </c>
      <c r="H59" s="85">
        <f t="shared" si="7"/>
        <v>0</v>
      </c>
      <c r="I59" s="85">
        <v>0</v>
      </c>
      <c r="J59" s="85">
        <f t="shared" si="8"/>
        <v>0</v>
      </c>
      <c r="K59" s="85">
        <v>0</v>
      </c>
    </row>
    <row r="60" spans="1:11" x14ac:dyDescent="0.2">
      <c r="A60" s="4" t="s">
        <v>82</v>
      </c>
      <c r="B60" s="118" t="s">
        <v>104</v>
      </c>
      <c r="C60" s="118"/>
      <c r="D60" s="61">
        <v>7500</v>
      </c>
      <c r="E60" s="85">
        <v>0</v>
      </c>
      <c r="F60" s="85">
        <f t="shared" si="6"/>
        <v>7500</v>
      </c>
      <c r="G60" s="85">
        <v>-7500</v>
      </c>
      <c r="H60" s="85">
        <f t="shared" si="7"/>
        <v>0</v>
      </c>
      <c r="I60" s="85">
        <v>0</v>
      </c>
      <c r="J60" s="85">
        <f t="shared" si="8"/>
        <v>0</v>
      </c>
      <c r="K60" s="85">
        <v>0</v>
      </c>
    </row>
    <row r="61" spans="1:11" x14ac:dyDescent="0.2">
      <c r="A61" s="4" t="s">
        <v>83</v>
      </c>
      <c r="B61" s="118" t="s">
        <v>103</v>
      </c>
      <c r="C61" s="118"/>
      <c r="D61" s="61">
        <v>2000</v>
      </c>
      <c r="E61" s="85">
        <v>0</v>
      </c>
      <c r="F61" s="85">
        <f>D61-E61</f>
        <v>2000</v>
      </c>
      <c r="G61" s="85">
        <v>0</v>
      </c>
      <c r="H61" s="85">
        <f t="shared" si="7"/>
        <v>2000</v>
      </c>
      <c r="I61" s="85">
        <v>0</v>
      </c>
      <c r="J61" s="85">
        <f t="shared" si="8"/>
        <v>2000</v>
      </c>
      <c r="K61" s="85">
        <v>250</v>
      </c>
    </row>
    <row r="62" spans="1:11" x14ac:dyDescent="0.2">
      <c r="A62" s="4" t="s">
        <v>84</v>
      </c>
      <c r="B62" s="118" t="s">
        <v>105</v>
      </c>
      <c r="C62" s="118"/>
      <c r="D62" s="61">
        <v>10500</v>
      </c>
      <c r="E62" s="85">
        <v>0</v>
      </c>
      <c r="F62" s="85">
        <f t="shared" si="6"/>
        <v>10500</v>
      </c>
      <c r="G62" s="85">
        <v>2000</v>
      </c>
      <c r="H62" s="85">
        <f t="shared" si="7"/>
        <v>12500</v>
      </c>
      <c r="I62" s="85">
        <v>0</v>
      </c>
      <c r="J62" s="85">
        <f t="shared" si="8"/>
        <v>12500</v>
      </c>
      <c r="K62" s="85">
        <v>13284.38</v>
      </c>
    </row>
    <row r="63" spans="1:11" x14ac:dyDescent="0.2">
      <c r="A63" s="4" t="s">
        <v>85</v>
      </c>
      <c r="B63" s="118" t="s">
        <v>106</v>
      </c>
      <c r="C63" s="118"/>
      <c r="D63" s="61">
        <v>3500</v>
      </c>
      <c r="E63" s="85">
        <v>0</v>
      </c>
      <c r="F63" s="85">
        <f t="shared" si="6"/>
        <v>3500</v>
      </c>
      <c r="G63" s="85">
        <v>1210</v>
      </c>
      <c r="H63" s="85">
        <f t="shared" si="7"/>
        <v>4710</v>
      </c>
      <c r="I63" s="85">
        <v>0</v>
      </c>
      <c r="J63" s="85">
        <f t="shared" si="8"/>
        <v>4710</v>
      </c>
      <c r="K63" s="85">
        <v>4704.38</v>
      </c>
    </row>
    <row r="64" spans="1:11" ht="11.45" customHeight="1" x14ac:dyDescent="0.2">
      <c r="A64" s="4"/>
      <c r="B64" s="41"/>
      <c r="C64" s="41"/>
      <c r="D64" s="57"/>
      <c r="E64" s="85"/>
      <c r="F64" s="85"/>
      <c r="G64" s="85"/>
      <c r="H64" s="85"/>
      <c r="I64" s="85"/>
      <c r="J64" s="85"/>
    </row>
    <row r="65" spans="1:11" ht="12.75" customHeight="1" x14ac:dyDescent="0.2">
      <c r="A65" s="76" t="s">
        <v>5</v>
      </c>
      <c r="B65" s="77"/>
      <c r="C65" s="79"/>
      <c r="D65" s="78">
        <f>D56+D57+D58+D59+D60+D61+D62+D63</f>
        <v>60500</v>
      </c>
      <c r="E65" s="87">
        <v>0</v>
      </c>
      <c r="F65" s="86">
        <f>D65-E65</f>
        <v>60500</v>
      </c>
      <c r="G65" s="87">
        <f>G56+G57+G58+G59+G60+G61+G62+G63</f>
        <v>-41290</v>
      </c>
      <c r="H65" s="86">
        <f>H56+H57+H58+H59+H60+H61+H62+H63</f>
        <v>19210</v>
      </c>
      <c r="I65" s="87">
        <f>I56+I57+I58+I59+I60+I61+I62+I63</f>
        <v>0</v>
      </c>
      <c r="J65" s="86">
        <f>SUM(J56:J63)</f>
        <v>19210</v>
      </c>
      <c r="K65" s="86">
        <f>SUM(K56:K63)</f>
        <v>18238.759999999998</v>
      </c>
    </row>
    <row r="66" spans="1:11" x14ac:dyDescent="0.2">
      <c r="A66" s="4"/>
      <c r="B66" s="40"/>
      <c r="C66" s="40"/>
      <c r="D66" s="37"/>
      <c r="G66" s="29"/>
      <c r="H66" s="29"/>
      <c r="I66" s="29"/>
      <c r="J66" s="29"/>
    </row>
    <row r="67" spans="1:11" ht="14.45" customHeight="1" x14ac:dyDescent="0.2">
      <c r="A67" s="119" t="s">
        <v>8</v>
      </c>
      <c r="B67" s="119"/>
      <c r="C67" s="119"/>
      <c r="D67" s="119"/>
      <c r="E67" s="119"/>
      <c r="F67" s="119"/>
      <c r="G67" s="96"/>
      <c r="H67" s="96"/>
      <c r="I67" s="96"/>
      <c r="J67" s="96"/>
    </row>
    <row r="68" spans="1:11" ht="28.5" customHeight="1" x14ac:dyDescent="0.2">
      <c r="A68" s="119"/>
      <c r="B68" s="119"/>
      <c r="C68" s="119"/>
      <c r="D68" s="119"/>
      <c r="E68" s="119"/>
      <c r="F68" s="119"/>
      <c r="G68" s="96"/>
      <c r="H68" s="96"/>
      <c r="I68" s="96"/>
      <c r="J68" s="96"/>
    </row>
    <row r="69" spans="1:11" ht="9.75" customHeight="1" x14ac:dyDescent="0.2">
      <c r="A69" s="119"/>
      <c r="B69" s="119"/>
      <c r="C69" s="119"/>
      <c r="D69" s="119"/>
      <c r="E69" s="119"/>
      <c r="F69" s="119"/>
      <c r="G69" s="96"/>
      <c r="H69" s="96"/>
      <c r="I69" s="96"/>
      <c r="J69" s="96"/>
    </row>
    <row r="70" spans="1:11" x14ac:dyDescent="0.2">
      <c r="A70" s="4" t="s">
        <v>1</v>
      </c>
      <c r="B70" s="118" t="s">
        <v>110</v>
      </c>
      <c r="C70" s="118"/>
      <c r="D70" s="61">
        <v>5750</v>
      </c>
      <c r="E70" s="83">
        <v>2250</v>
      </c>
      <c r="F70" s="83">
        <f>D70+E70</f>
        <v>8000</v>
      </c>
      <c r="G70" s="83">
        <v>17000</v>
      </c>
      <c r="H70" s="83">
        <f>F70+G70</f>
        <v>25000</v>
      </c>
      <c r="I70" s="83">
        <v>0</v>
      </c>
      <c r="J70" s="83">
        <f>I70+H70</f>
        <v>25000</v>
      </c>
      <c r="K70" s="85">
        <v>20436.75</v>
      </c>
    </row>
    <row r="71" spans="1:11" x14ac:dyDescent="0.2">
      <c r="A71" s="4" t="s">
        <v>2</v>
      </c>
      <c r="B71" s="118" t="s">
        <v>77</v>
      </c>
      <c r="C71" s="118"/>
      <c r="D71" s="61">
        <v>4000</v>
      </c>
      <c r="E71" s="83">
        <v>-4000</v>
      </c>
      <c r="F71" s="83">
        <f t="shared" ref="F71:F73" si="9">D71+E71</f>
        <v>0</v>
      </c>
      <c r="G71" s="83">
        <v>0</v>
      </c>
      <c r="H71" s="83">
        <f t="shared" ref="H71:H73" si="10">F71+G71</f>
        <v>0</v>
      </c>
      <c r="I71" s="83">
        <v>0</v>
      </c>
      <c r="J71" s="83">
        <f t="shared" ref="J71:J73" si="11">I71+H71</f>
        <v>0</v>
      </c>
    </row>
    <row r="72" spans="1:11" x14ac:dyDescent="0.2">
      <c r="A72" s="4" t="s">
        <v>3</v>
      </c>
      <c r="B72" s="118" t="s">
        <v>111</v>
      </c>
      <c r="C72" s="118"/>
      <c r="D72" s="61">
        <v>5750</v>
      </c>
      <c r="E72" s="83">
        <v>2250</v>
      </c>
      <c r="F72" s="83">
        <f t="shared" si="9"/>
        <v>8000</v>
      </c>
      <c r="G72" s="83">
        <v>-8000</v>
      </c>
      <c r="H72" s="83">
        <f t="shared" si="10"/>
        <v>0</v>
      </c>
      <c r="I72" s="83">
        <v>0</v>
      </c>
      <c r="J72" s="83">
        <f t="shared" si="11"/>
        <v>0</v>
      </c>
    </row>
    <row r="73" spans="1:11" x14ac:dyDescent="0.2">
      <c r="A73" s="4" t="s">
        <v>4</v>
      </c>
      <c r="B73" s="41" t="s">
        <v>120</v>
      </c>
      <c r="C73" s="41"/>
      <c r="D73" s="61">
        <v>0</v>
      </c>
      <c r="E73" s="83">
        <v>8000</v>
      </c>
      <c r="F73" s="83">
        <f t="shared" si="9"/>
        <v>8000</v>
      </c>
      <c r="G73" s="83">
        <v>-8000</v>
      </c>
      <c r="H73" s="83">
        <f t="shared" si="10"/>
        <v>0</v>
      </c>
      <c r="I73" s="83">
        <v>0</v>
      </c>
      <c r="J73" s="83">
        <f t="shared" si="11"/>
        <v>0</v>
      </c>
    </row>
    <row r="74" spans="1:11" ht="9.75" customHeight="1" x14ac:dyDescent="0.2">
      <c r="A74" s="4"/>
      <c r="B74" s="41"/>
      <c r="C74" s="41"/>
      <c r="D74" s="57"/>
      <c r="E74" s="83"/>
      <c r="F74" s="83"/>
      <c r="G74" s="83"/>
      <c r="H74" s="83"/>
      <c r="I74" s="83"/>
      <c r="J74" s="83"/>
    </row>
    <row r="75" spans="1:11" ht="12.75" customHeight="1" x14ac:dyDescent="0.2">
      <c r="A75" s="76" t="s">
        <v>5</v>
      </c>
      <c r="B75" s="77"/>
      <c r="C75" s="79"/>
      <c r="D75" s="78">
        <f>SUM(D70:D73)</f>
        <v>15500</v>
      </c>
      <c r="E75" s="78">
        <f t="shared" ref="E75:K75" si="12">SUM(E70:E73)</f>
        <v>8500</v>
      </c>
      <c r="F75" s="78">
        <f t="shared" si="12"/>
        <v>24000</v>
      </c>
      <c r="G75" s="78">
        <f t="shared" si="12"/>
        <v>1000</v>
      </c>
      <c r="H75" s="78">
        <f t="shared" si="12"/>
        <v>25000</v>
      </c>
      <c r="I75" s="78">
        <f t="shared" si="12"/>
        <v>0</v>
      </c>
      <c r="J75" s="78">
        <f t="shared" si="12"/>
        <v>25000</v>
      </c>
      <c r="K75" s="78">
        <f t="shared" si="12"/>
        <v>20436.75</v>
      </c>
    </row>
    <row r="76" spans="1:11" x14ac:dyDescent="0.2">
      <c r="A76" s="4"/>
      <c r="B76" s="40"/>
      <c r="C76" s="40"/>
      <c r="D76" s="37"/>
      <c r="G76" s="29"/>
      <c r="H76" s="29"/>
      <c r="I76" s="29"/>
      <c r="J76" s="29"/>
    </row>
    <row r="77" spans="1:11" ht="14.45" customHeight="1" x14ac:dyDescent="0.2">
      <c r="A77" s="135" t="s">
        <v>65</v>
      </c>
      <c r="B77" s="135"/>
      <c r="C77" s="135"/>
      <c r="D77" s="135"/>
      <c r="E77" s="135"/>
      <c r="F77" s="135"/>
      <c r="G77" s="96"/>
      <c r="H77" s="96"/>
      <c r="I77" s="96"/>
      <c r="J77" s="96"/>
    </row>
    <row r="78" spans="1:11" ht="28.5" customHeight="1" x14ac:dyDescent="0.2">
      <c r="A78" s="135"/>
      <c r="B78" s="135"/>
      <c r="C78" s="135"/>
      <c r="D78" s="135"/>
      <c r="E78" s="135"/>
      <c r="F78" s="135"/>
      <c r="G78" s="96"/>
      <c r="H78" s="96"/>
      <c r="I78" s="96"/>
      <c r="J78" s="96"/>
    </row>
    <row r="79" spans="1:11" ht="9.75" customHeight="1" x14ac:dyDescent="0.2">
      <c r="A79" s="6"/>
      <c r="B79" s="6"/>
      <c r="C79" s="6"/>
      <c r="D79" s="47"/>
      <c r="G79" s="29"/>
      <c r="H79" s="29"/>
      <c r="I79" s="29"/>
      <c r="J79" s="29"/>
    </row>
    <row r="80" spans="1:11" ht="14.45" customHeight="1" x14ac:dyDescent="0.2">
      <c r="A80" s="4" t="s">
        <v>3</v>
      </c>
      <c r="B80" s="118" t="s">
        <v>86</v>
      </c>
      <c r="C80" s="118"/>
      <c r="D80" s="57">
        <v>10000</v>
      </c>
      <c r="E80" s="83">
        <v>15000</v>
      </c>
      <c r="F80" s="83">
        <v>25000</v>
      </c>
      <c r="G80" s="83">
        <v>-12080</v>
      </c>
      <c r="H80" s="83">
        <v>12920</v>
      </c>
      <c r="I80" s="83">
        <v>0</v>
      </c>
      <c r="J80" s="83">
        <f>H80+I80</f>
        <v>12920</v>
      </c>
      <c r="K80" s="85">
        <v>12911.25</v>
      </c>
    </row>
    <row r="81" spans="1:11" ht="14.45" customHeight="1" x14ac:dyDescent="0.2">
      <c r="A81" s="4" t="s">
        <v>4</v>
      </c>
      <c r="B81" s="118" t="s">
        <v>107</v>
      </c>
      <c r="C81" s="118"/>
      <c r="D81" s="57">
        <v>5000</v>
      </c>
      <c r="E81" s="83">
        <v>0</v>
      </c>
      <c r="F81" s="83">
        <v>5000</v>
      </c>
      <c r="G81" s="83">
        <v>3780</v>
      </c>
      <c r="H81" s="83">
        <f>F81+G81</f>
        <v>8780</v>
      </c>
      <c r="I81" s="83">
        <v>0</v>
      </c>
      <c r="J81" s="83">
        <f>H81+I81</f>
        <v>8780</v>
      </c>
      <c r="K81" s="85">
        <v>8775</v>
      </c>
    </row>
    <row r="82" spans="1:11" ht="14.45" customHeight="1" x14ac:dyDescent="0.2">
      <c r="A82" s="4"/>
      <c r="B82" s="41"/>
      <c r="C82" s="41"/>
      <c r="D82" s="57"/>
      <c r="E82" s="83"/>
      <c r="F82" s="83"/>
      <c r="G82" s="83"/>
      <c r="H82" s="83"/>
      <c r="I82" s="83"/>
      <c r="J82" s="83"/>
    </row>
    <row r="83" spans="1:11" ht="12.75" customHeight="1" x14ac:dyDescent="0.2">
      <c r="A83" s="76" t="s">
        <v>5</v>
      </c>
      <c r="B83" s="77"/>
      <c r="C83" s="77"/>
      <c r="D83" s="78">
        <f>D80+D81</f>
        <v>15000</v>
      </c>
      <c r="E83" s="78">
        <f t="shared" ref="E83:K83" si="13">E80+E81</f>
        <v>15000</v>
      </c>
      <c r="F83" s="78">
        <f t="shared" si="13"/>
        <v>30000</v>
      </c>
      <c r="G83" s="78">
        <f t="shared" si="13"/>
        <v>-8300</v>
      </c>
      <c r="H83" s="78">
        <f t="shared" si="13"/>
        <v>21700</v>
      </c>
      <c r="I83" s="78">
        <f t="shared" si="13"/>
        <v>0</v>
      </c>
      <c r="J83" s="78">
        <f t="shared" si="13"/>
        <v>21700</v>
      </c>
      <c r="K83" s="78">
        <f t="shared" si="13"/>
        <v>21686.25</v>
      </c>
    </row>
    <row r="84" spans="1:11" x14ac:dyDescent="0.2">
      <c r="A84" s="4"/>
      <c r="B84" s="40"/>
      <c r="C84" s="40"/>
      <c r="D84" s="37"/>
      <c r="G84" s="29"/>
      <c r="H84" s="29"/>
      <c r="I84" s="29"/>
      <c r="J84" s="29"/>
    </row>
    <row r="85" spans="1:11" ht="14.45" customHeight="1" x14ac:dyDescent="0.2">
      <c r="A85" s="119" t="s">
        <v>66</v>
      </c>
      <c r="B85" s="119"/>
      <c r="C85" s="119"/>
      <c r="D85" s="119"/>
      <c r="E85" s="119"/>
      <c r="F85" s="119"/>
      <c r="G85" s="96"/>
      <c r="H85" s="96"/>
      <c r="I85" s="96"/>
      <c r="J85" s="96"/>
    </row>
    <row r="86" spans="1:11" ht="28.5" customHeight="1" x14ac:dyDescent="0.2">
      <c r="A86" s="119"/>
      <c r="B86" s="119"/>
      <c r="C86" s="119"/>
      <c r="D86" s="119"/>
      <c r="E86" s="119"/>
      <c r="F86" s="119"/>
      <c r="G86" s="96"/>
      <c r="H86" s="96"/>
      <c r="I86" s="96"/>
      <c r="J86" s="96"/>
    </row>
    <row r="87" spans="1:11" ht="9.75" customHeight="1" x14ac:dyDescent="0.2">
      <c r="A87" s="119"/>
      <c r="B87" s="119"/>
      <c r="C87" s="119"/>
      <c r="D87" s="119"/>
      <c r="E87" s="119"/>
      <c r="F87" s="119"/>
      <c r="G87" s="96"/>
      <c r="H87" s="96"/>
      <c r="I87" s="96"/>
      <c r="J87" s="96"/>
    </row>
    <row r="88" spans="1:11" ht="12.75" customHeight="1" x14ac:dyDescent="0.2">
      <c r="A88" s="4" t="s">
        <v>1</v>
      </c>
      <c r="B88" s="118" t="s">
        <v>80</v>
      </c>
      <c r="C88" s="118"/>
      <c r="D88" s="61">
        <v>10000</v>
      </c>
      <c r="E88" s="83">
        <v>6000</v>
      </c>
      <c r="F88" s="83">
        <f>D88+E88</f>
        <v>16000</v>
      </c>
      <c r="G88" s="83">
        <v>16420</v>
      </c>
      <c r="H88" s="83">
        <v>32420</v>
      </c>
      <c r="I88" s="83">
        <v>0</v>
      </c>
      <c r="J88" s="83">
        <f>H88+I88</f>
        <v>32420</v>
      </c>
      <c r="K88" s="85">
        <v>32418.75</v>
      </c>
    </row>
    <row r="89" spans="1:11" ht="12.75" customHeight="1" x14ac:dyDescent="0.2">
      <c r="A89" s="4" t="s">
        <v>2</v>
      </c>
      <c r="B89" s="118" t="s">
        <v>79</v>
      </c>
      <c r="C89" s="118"/>
      <c r="D89" s="61">
        <v>5000</v>
      </c>
      <c r="E89" s="83">
        <v>0</v>
      </c>
      <c r="F89" s="83">
        <v>5000</v>
      </c>
      <c r="G89" s="83">
        <v>-5000</v>
      </c>
      <c r="H89" s="83">
        <v>0</v>
      </c>
      <c r="I89" s="83">
        <v>0</v>
      </c>
      <c r="J89" s="83">
        <v>0</v>
      </c>
      <c r="K89" s="3">
        <v>0</v>
      </c>
    </row>
    <row r="90" spans="1:11" ht="17.25" customHeight="1" x14ac:dyDescent="0.2">
      <c r="A90" s="4" t="s">
        <v>3</v>
      </c>
      <c r="B90" s="41" t="s">
        <v>128</v>
      </c>
      <c r="C90" s="41"/>
      <c r="D90" s="57">
        <v>0</v>
      </c>
      <c r="E90" s="83">
        <v>0</v>
      </c>
      <c r="F90" s="83">
        <v>0</v>
      </c>
      <c r="G90" s="83">
        <v>3150</v>
      </c>
      <c r="H90" s="83">
        <v>3150</v>
      </c>
      <c r="I90" s="83">
        <v>0</v>
      </c>
      <c r="J90" s="83">
        <v>3150</v>
      </c>
      <c r="K90" s="85">
        <v>3144.38</v>
      </c>
    </row>
    <row r="91" spans="1:11" ht="12.75" customHeight="1" x14ac:dyDescent="0.2">
      <c r="A91" s="76" t="s">
        <v>5</v>
      </c>
      <c r="B91" s="77"/>
      <c r="C91" s="77"/>
      <c r="D91" s="78">
        <f>D88+D89</f>
        <v>15000</v>
      </c>
      <c r="E91" s="84">
        <v>6000</v>
      </c>
      <c r="F91" s="84">
        <f>F88+F89</f>
        <v>21000</v>
      </c>
      <c r="G91" s="84">
        <f>G88+G89+G90</f>
        <v>14570</v>
      </c>
      <c r="H91" s="84">
        <f>H88+H89+H90</f>
        <v>35570</v>
      </c>
      <c r="I91" s="84">
        <f>I88+I89+I90</f>
        <v>0</v>
      </c>
      <c r="J91" s="84">
        <f>J88+J89+J90</f>
        <v>35570</v>
      </c>
      <c r="K91" s="84">
        <f>K88+K89+K90</f>
        <v>35563.129999999997</v>
      </c>
    </row>
    <row r="92" spans="1:11" x14ac:dyDescent="0.2">
      <c r="A92" s="4"/>
      <c r="B92" s="40"/>
      <c r="C92" s="40"/>
      <c r="D92" s="70"/>
      <c r="G92" s="29"/>
      <c r="H92" s="29"/>
      <c r="I92" s="29"/>
      <c r="J92" s="29"/>
    </row>
    <row r="93" spans="1:11" ht="14.45" customHeight="1" x14ac:dyDescent="0.2">
      <c r="A93" s="119" t="s">
        <v>67</v>
      </c>
      <c r="B93" s="119"/>
      <c r="C93" s="119"/>
      <c r="D93" s="119"/>
      <c r="E93" s="119"/>
      <c r="F93" s="119"/>
      <c r="G93" s="96"/>
      <c r="H93" s="96"/>
      <c r="I93" s="96"/>
      <c r="J93" s="96"/>
    </row>
    <row r="94" spans="1:11" ht="28.5" customHeight="1" x14ac:dyDescent="0.2">
      <c r="A94" s="119"/>
      <c r="B94" s="119"/>
      <c r="C94" s="119"/>
      <c r="D94" s="119"/>
      <c r="E94" s="119"/>
      <c r="F94" s="119"/>
      <c r="G94" s="96"/>
      <c r="H94" s="96"/>
      <c r="I94" s="96"/>
      <c r="J94" s="96"/>
    </row>
    <row r="95" spans="1:11" ht="9.75" customHeight="1" x14ac:dyDescent="0.2">
      <c r="A95" s="119"/>
      <c r="B95" s="119"/>
      <c r="C95" s="119"/>
      <c r="D95" s="119"/>
      <c r="E95" s="119"/>
      <c r="F95" s="119"/>
      <c r="G95" s="96"/>
      <c r="H95" s="96"/>
      <c r="I95" s="96"/>
      <c r="J95" s="96"/>
    </row>
    <row r="96" spans="1:11" ht="12.75" customHeight="1" x14ac:dyDescent="0.2">
      <c r="A96" s="4" t="s">
        <v>1</v>
      </c>
      <c r="B96" s="118" t="s">
        <v>68</v>
      </c>
      <c r="C96" s="118"/>
      <c r="D96" s="61">
        <v>5000</v>
      </c>
      <c r="E96" s="83">
        <v>0</v>
      </c>
      <c r="F96" s="83">
        <v>5000</v>
      </c>
      <c r="G96" s="83">
        <v>4530</v>
      </c>
      <c r="H96" s="83">
        <f>F96+G96</f>
        <v>9530</v>
      </c>
      <c r="I96" s="83">
        <v>0</v>
      </c>
      <c r="J96" s="83">
        <f>H96+I96</f>
        <v>9530</v>
      </c>
      <c r="K96" s="85">
        <v>9522.5</v>
      </c>
    </row>
    <row r="97" spans="1:11" ht="12.75" customHeight="1" x14ac:dyDescent="0.2">
      <c r="A97" s="4" t="s">
        <v>2</v>
      </c>
      <c r="B97" s="118" t="s">
        <v>87</v>
      </c>
      <c r="C97" s="118"/>
      <c r="D97" s="61">
        <v>10000</v>
      </c>
      <c r="E97" s="83">
        <v>0</v>
      </c>
      <c r="F97" s="83">
        <v>10000</v>
      </c>
      <c r="G97" s="83">
        <v>0</v>
      </c>
      <c r="H97" s="83">
        <f>F97+G97</f>
        <v>10000</v>
      </c>
      <c r="I97" s="83">
        <v>0</v>
      </c>
      <c r="J97" s="83">
        <f t="shared" ref="J97:J98" si="14">H97+I97</f>
        <v>10000</v>
      </c>
      <c r="K97" s="85">
        <v>8775</v>
      </c>
    </row>
    <row r="98" spans="1:11" ht="12.75" customHeight="1" x14ac:dyDescent="0.2">
      <c r="A98" s="4" t="s">
        <v>3</v>
      </c>
      <c r="B98" s="41" t="s">
        <v>129</v>
      </c>
      <c r="C98" s="41"/>
      <c r="D98" s="61"/>
      <c r="E98" s="83"/>
      <c r="F98" s="83"/>
      <c r="G98" s="83">
        <v>1000</v>
      </c>
      <c r="H98" s="83">
        <f t="shared" ref="H98" si="15">F98+G98</f>
        <v>1000</v>
      </c>
      <c r="I98" s="83">
        <v>0</v>
      </c>
      <c r="J98" s="83">
        <f t="shared" si="14"/>
        <v>1000</v>
      </c>
      <c r="K98" s="85">
        <v>1000</v>
      </c>
    </row>
    <row r="99" spans="1:11" ht="9.75" customHeight="1" x14ac:dyDescent="0.2">
      <c r="A99" s="4"/>
      <c r="B99" s="41"/>
      <c r="C99" s="41"/>
      <c r="D99" s="57"/>
      <c r="E99" s="83"/>
      <c r="F99" s="83"/>
      <c r="G99" s="83"/>
      <c r="H99" s="83"/>
      <c r="I99" s="83"/>
      <c r="J99" s="83"/>
    </row>
    <row r="100" spans="1:11" ht="12.75" customHeight="1" x14ac:dyDescent="0.2">
      <c r="A100" s="76" t="s">
        <v>5</v>
      </c>
      <c r="B100" s="77"/>
      <c r="C100" s="77"/>
      <c r="D100" s="78">
        <f>D96+D97</f>
        <v>15000</v>
      </c>
      <c r="E100" s="84">
        <v>0</v>
      </c>
      <c r="F100" s="84">
        <v>15000</v>
      </c>
      <c r="G100" s="84">
        <f>G96+G97+G98</f>
        <v>5530</v>
      </c>
      <c r="H100" s="84">
        <f>H96+H97+H98</f>
        <v>20530</v>
      </c>
      <c r="I100" s="84">
        <f>I96+I97+I98</f>
        <v>0</v>
      </c>
      <c r="J100" s="84">
        <f>J96+J97+J98</f>
        <v>20530</v>
      </c>
      <c r="K100" s="84">
        <f>K96+K97+K98</f>
        <v>19297.5</v>
      </c>
    </row>
    <row r="101" spans="1:11" x14ac:dyDescent="0.2">
      <c r="A101" s="4"/>
      <c r="B101" s="40"/>
      <c r="C101" s="40"/>
      <c r="D101" s="70"/>
      <c r="G101" s="29"/>
      <c r="H101" s="29"/>
      <c r="I101" s="29"/>
      <c r="J101" s="29"/>
    </row>
    <row r="102" spans="1:11" ht="14.45" customHeight="1" x14ac:dyDescent="0.2">
      <c r="A102" s="119" t="s">
        <v>69</v>
      </c>
      <c r="B102" s="119"/>
      <c r="C102" s="119"/>
      <c r="D102" s="119"/>
      <c r="E102" s="119"/>
      <c r="F102" s="119"/>
      <c r="G102" s="96"/>
      <c r="H102" s="96"/>
      <c r="I102" s="96"/>
      <c r="J102" s="96"/>
    </row>
    <row r="103" spans="1:11" ht="28.5" customHeight="1" x14ac:dyDescent="0.2">
      <c r="A103" s="119"/>
      <c r="B103" s="119"/>
      <c r="C103" s="119"/>
      <c r="D103" s="119"/>
      <c r="E103" s="119"/>
      <c r="F103" s="119"/>
      <c r="G103" s="96"/>
      <c r="H103" s="96"/>
      <c r="I103" s="96"/>
      <c r="J103" s="96"/>
    </row>
    <row r="104" spans="1:11" ht="9.75" customHeight="1" x14ac:dyDescent="0.2">
      <c r="A104" s="119"/>
      <c r="B104" s="119"/>
      <c r="C104" s="119"/>
      <c r="D104" s="119"/>
      <c r="E104" s="119"/>
      <c r="F104" s="119"/>
      <c r="G104" s="96"/>
      <c r="H104" s="96"/>
      <c r="I104" s="96"/>
      <c r="J104" s="96"/>
    </row>
    <row r="105" spans="1:11" ht="12.75" customHeight="1" x14ac:dyDescent="0.2">
      <c r="A105" s="4" t="s">
        <v>1</v>
      </c>
      <c r="B105" s="118" t="s">
        <v>88</v>
      </c>
      <c r="C105" s="118"/>
      <c r="D105" s="61">
        <v>9000</v>
      </c>
      <c r="E105" s="83">
        <v>0</v>
      </c>
      <c r="F105" s="83">
        <v>9000</v>
      </c>
      <c r="G105" s="83">
        <v>-4000</v>
      </c>
      <c r="H105" s="83">
        <v>5000</v>
      </c>
      <c r="I105" s="83">
        <v>0</v>
      </c>
      <c r="J105" s="83">
        <f>H105+I105</f>
        <v>5000</v>
      </c>
    </row>
    <row r="106" spans="1:11" ht="12.75" customHeight="1" x14ac:dyDescent="0.2">
      <c r="A106" s="4" t="s">
        <v>3</v>
      </c>
      <c r="B106" s="41" t="s">
        <v>109</v>
      </c>
      <c r="C106" s="41"/>
      <c r="D106" s="61">
        <v>15000</v>
      </c>
      <c r="E106" s="83">
        <v>5000</v>
      </c>
      <c r="F106" s="83">
        <v>20000</v>
      </c>
      <c r="G106" s="83">
        <v>0</v>
      </c>
      <c r="H106" s="83">
        <f>F106+G106</f>
        <v>20000</v>
      </c>
      <c r="I106" s="83">
        <v>0</v>
      </c>
      <c r="J106" s="83">
        <f>H106+I106</f>
        <v>20000</v>
      </c>
      <c r="K106" s="85">
        <v>21846.81</v>
      </c>
    </row>
    <row r="107" spans="1:11" ht="9.75" customHeight="1" x14ac:dyDescent="0.2">
      <c r="A107" s="4"/>
      <c r="B107" s="41"/>
      <c r="C107" s="41"/>
      <c r="D107" s="57"/>
      <c r="E107" s="83"/>
      <c r="F107" s="83"/>
      <c r="G107" s="83"/>
      <c r="H107" s="83"/>
      <c r="I107" s="83"/>
      <c r="J107" s="83"/>
    </row>
    <row r="108" spans="1:11" ht="12.75" customHeight="1" x14ac:dyDescent="0.2">
      <c r="A108" s="76" t="s">
        <v>5</v>
      </c>
      <c r="B108" s="77"/>
      <c r="C108" s="77"/>
      <c r="D108" s="78">
        <f>D105+D106</f>
        <v>24000</v>
      </c>
      <c r="E108" s="84">
        <v>5000</v>
      </c>
      <c r="F108" s="84">
        <v>29000</v>
      </c>
      <c r="G108" s="84">
        <v>-4000</v>
      </c>
      <c r="H108" s="84">
        <f>H105+H106</f>
        <v>25000</v>
      </c>
      <c r="I108" s="84">
        <v>0</v>
      </c>
      <c r="J108" s="84">
        <f>J105+J106</f>
        <v>25000</v>
      </c>
      <c r="K108" s="84">
        <f>K105+K106</f>
        <v>21846.81</v>
      </c>
    </row>
    <row r="109" spans="1:11" x14ac:dyDescent="0.2">
      <c r="A109" s="4"/>
      <c r="B109" s="40"/>
      <c r="C109" s="40"/>
      <c r="D109" s="70"/>
      <c r="G109" s="29"/>
      <c r="H109" s="29"/>
      <c r="I109" s="29"/>
      <c r="J109" s="29"/>
    </row>
    <row r="110" spans="1:11" ht="14.45" customHeight="1" x14ac:dyDescent="0.2">
      <c r="A110" s="119" t="s">
        <v>70</v>
      </c>
      <c r="B110" s="119"/>
      <c r="C110" s="119"/>
      <c r="D110" s="119"/>
      <c r="E110" s="119"/>
      <c r="F110" s="119"/>
      <c r="G110" s="96"/>
      <c r="H110" s="96"/>
      <c r="I110" s="96"/>
      <c r="J110" s="96"/>
    </row>
    <row r="111" spans="1:11" ht="28.5" customHeight="1" x14ac:dyDescent="0.2">
      <c r="A111" s="119"/>
      <c r="B111" s="119"/>
      <c r="C111" s="119"/>
      <c r="D111" s="119"/>
      <c r="E111" s="119"/>
      <c r="F111" s="119"/>
      <c r="G111" s="96"/>
      <c r="H111" s="96"/>
      <c r="I111" s="96"/>
      <c r="J111" s="96"/>
    </row>
    <row r="112" spans="1:11" ht="9.75" customHeight="1" x14ac:dyDescent="0.2">
      <c r="A112" s="119"/>
      <c r="B112" s="119"/>
      <c r="C112" s="119"/>
      <c r="D112" s="119"/>
      <c r="E112" s="119"/>
      <c r="F112" s="119"/>
      <c r="G112" s="96"/>
      <c r="H112" s="96"/>
      <c r="I112" s="96"/>
      <c r="J112" s="96"/>
    </row>
    <row r="113" spans="1:12" ht="12.75" customHeight="1" x14ac:dyDescent="0.2">
      <c r="A113" s="4" t="s">
        <v>1</v>
      </c>
      <c r="B113" s="118" t="s">
        <v>81</v>
      </c>
      <c r="C113" s="118"/>
      <c r="D113" s="61">
        <v>10000</v>
      </c>
      <c r="E113" s="83">
        <v>0</v>
      </c>
      <c r="F113" s="83">
        <v>10000</v>
      </c>
      <c r="G113" s="83">
        <v>-5000</v>
      </c>
      <c r="H113" s="83">
        <f>F113+G113</f>
        <v>5000</v>
      </c>
      <c r="I113" s="83">
        <v>0</v>
      </c>
      <c r="J113" s="83">
        <v>5000</v>
      </c>
      <c r="K113" s="85">
        <v>0</v>
      </c>
    </row>
    <row r="114" spans="1:12" ht="9.75" customHeight="1" x14ac:dyDescent="0.2">
      <c r="A114" s="4"/>
      <c r="B114" s="41"/>
      <c r="C114" s="41"/>
      <c r="D114" s="57"/>
      <c r="E114" s="83"/>
      <c r="F114" s="83"/>
      <c r="G114" s="83"/>
      <c r="H114" s="83"/>
      <c r="I114" s="83"/>
      <c r="J114" s="83"/>
    </row>
    <row r="115" spans="1:12" ht="12.75" customHeight="1" x14ac:dyDescent="0.2">
      <c r="A115" s="76" t="s">
        <v>5</v>
      </c>
      <c r="B115" s="77"/>
      <c r="C115" s="77"/>
      <c r="D115" s="78">
        <f>SUM(D113:D113)</f>
        <v>10000</v>
      </c>
      <c r="E115" s="84">
        <v>0</v>
      </c>
      <c r="F115" s="84">
        <v>10000</v>
      </c>
      <c r="G115" s="84">
        <v>-5000</v>
      </c>
      <c r="H115" s="84">
        <v>5000</v>
      </c>
      <c r="I115" s="84">
        <v>0</v>
      </c>
      <c r="J115" s="84">
        <v>5000</v>
      </c>
      <c r="K115" s="84">
        <v>5000</v>
      </c>
    </row>
    <row r="116" spans="1:12" x14ac:dyDescent="0.2">
      <c r="A116" s="11"/>
      <c r="B116" s="11"/>
      <c r="C116" s="48"/>
      <c r="D116" s="63"/>
      <c r="E116" s="83"/>
      <c r="F116" s="83"/>
      <c r="G116" s="83"/>
      <c r="H116" s="83"/>
      <c r="I116" s="83"/>
      <c r="J116" s="83"/>
    </row>
    <row r="117" spans="1:12" x14ac:dyDescent="0.2">
      <c r="A117" s="4" t="s">
        <v>1</v>
      </c>
      <c r="B117" s="41" t="s">
        <v>89</v>
      </c>
      <c r="C117" s="48"/>
      <c r="D117" s="75">
        <v>10000</v>
      </c>
      <c r="E117" s="83">
        <v>0</v>
      </c>
      <c r="F117" s="83">
        <v>10000</v>
      </c>
      <c r="G117" s="83">
        <v>0</v>
      </c>
      <c r="H117" s="83">
        <f>F117+G117</f>
        <v>10000</v>
      </c>
      <c r="I117" s="83">
        <v>0</v>
      </c>
      <c r="J117" s="83">
        <v>10000</v>
      </c>
      <c r="K117" s="85">
        <v>11800</v>
      </c>
    </row>
    <row r="118" spans="1:12" x14ac:dyDescent="0.2">
      <c r="A118" s="4"/>
      <c r="B118" s="11"/>
      <c r="C118" s="48"/>
      <c r="D118" s="63"/>
      <c r="E118" s="83"/>
      <c r="F118" s="83"/>
      <c r="G118" s="83"/>
      <c r="H118" s="83"/>
      <c r="I118" s="83"/>
      <c r="J118" s="83"/>
    </row>
    <row r="119" spans="1:12" x14ac:dyDescent="0.2">
      <c r="A119" s="76" t="s">
        <v>5</v>
      </c>
      <c r="B119" s="80"/>
      <c r="C119" s="81"/>
      <c r="D119" s="82">
        <f>D117</f>
        <v>10000</v>
      </c>
      <c r="E119" s="84">
        <v>0</v>
      </c>
      <c r="F119" s="84">
        <v>10000</v>
      </c>
      <c r="G119" s="84">
        <v>0</v>
      </c>
      <c r="H119" s="84">
        <v>10000</v>
      </c>
      <c r="I119" s="84">
        <v>0</v>
      </c>
      <c r="J119" s="84">
        <v>10000</v>
      </c>
      <c r="K119" s="84">
        <v>10000</v>
      </c>
    </row>
    <row r="120" spans="1:12" x14ac:dyDescent="0.2">
      <c r="A120" s="11"/>
      <c r="B120" s="11"/>
      <c r="C120" s="48"/>
      <c r="D120" s="63"/>
      <c r="E120" s="83"/>
      <c r="F120" s="83"/>
      <c r="G120" s="95"/>
      <c r="H120" s="95"/>
      <c r="I120" s="95"/>
      <c r="J120" s="95"/>
    </row>
    <row r="121" spans="1:12" ht="13.5" thickBot="1" x14ac:dyDescent="0.25">
      <c r="A121" s="130" t="s">
        <v>16</v>
      </c>
      <c r="B121" s="130"/>
      <c r="C121" s="59"/>
      <c r="D121" s="60">
        <f>SUM(D26+D34+D41+D51+D65+D75+D83+D91+D100+D108+D115+D119)</f>
        <v>210000</v>
      </c>
      <c r="E121" s="60">
        <f t="shared" ref="E121:K121" si="16">SUM(E26+E34+E41+E51+E65+E75+E83+E91+E100+E108+E115+E119)</f>
        <v>85000</v>
      </c>
      <c r="F121" s="60">
        <f t="shared" si="16"/>
        <v>295000</v>
      </c>
      <c r="G121" s="60">
        <f>SUM(G26+G34+G41+G51+G65+G75+G83+G91+G100+G108+G115+G119)</f>
        <v>-17125</v>
      </c>
      <c r="H121" s="60">
        <f t="shared" si="16"/>
        <v>277875</v>
      </c>
      <c r="I121" s="60">
        <f t="shared" si="16"/>
        <v>0</v>
      </c>
      <c r="J121" s="60">
        <f t="shared" si="16"/>
        <v>277875</v>
      </c>
      <c r="K121" s="60">
        <f t="shared" si="16"/>
        <v>266308.66000000003</v>
      </c>
      <c r="L121" s="8"/>
    </row>
    <row r="122" spans="1:12" ht="17.25" customHeight="1" thickTop="1" x14ac:dyDescent="0.2">
      <c r="A122" s="11"/>
      <c r="B122" s="11"/>
      <c r="C122" s="48"/>
      <c r="D122" s="55"/>
      <c r="E122" s="23"/>
      <c r="G122" s="23"/>
      <c r="H122" s="29"/>
      <c r="I122" s="23"/>
      <c r="J122" s="29"/>
    </row>
    <row r="123" spans="1:12" ht="20.25" customHeight="1" x14ac:dyDescent="0.2">
      <c r="A123" s="143" t="s">
        <v>17</v>
      </c>
      <c r="B123" s="143"/>
      <c r="C123" s="143"/>
      <c r="D123" s="143"/>
      <c r="E123" s="143"/>
      <c r="F123" s="143"/>
      <c r="G123" s="98"/>
      <c r="H123" s="98"/>
      <c r="I123" s="98"/>
      <c r="J123" s="98"/>
      <c r="K123" s="98"/>
    </row>
    <row r="124" spans="1:12" s="2" customFormat="1" ht="9.75" customHeight="1" x14ac:dyDescent="0.25">
      <c r="A124" s="30"/>
      <c r="B124" s="30"/>
      <c r="C124" s="30"/>
      <c r="D124" s="33"/>
      <c r="E124" s="31"/>
      <c r="F124" s="32"/>
      <c r="G124" s="99"/>
      <c r="H124" s="100"/>
      <c r="I124" s="99"/>
      <c r="J124" s="100"/>
    </row>
    <row r="125" spans="1:12" ht="15.75" customHeight="1" x14ac:dyDescent="0.2">
      <c r="A125" s="128" t="s">
        <v>18</v>
      </c>
      <c r="B125" s="128"/>
      <c r="C125" s="128"/>
      <c r="D125" s="128"/>
      <c r="G125" s="29"/>
      <c r="H125" s="29"/>
      <c r="I125" s="29"/>
      <c r="J125" s="29"/>
    </row>
    <row r="126" spans="1:12" ht="15.75" customHeight="1" x14ac:dyDescent="0.2">
      <c r="A126" s="49"/>
      <c r="B126" s="49"/>
      <c r="C126" s="49"/>
      <c r="D126" s="49"/>
      <c r="G126" s="29"/>
      <c r="H126" s="29"/>
      <c r="I126" s="29"/>
      <c r="J126" s="29"/>
    </row>
    <row r="127" spans="1:12" ht="18" customHeight="1" x14ac:dyDescent="0.2">
      <c r="A127" s="4" t="s">
        <v>1</v>
      </c>
      <c r="B127" s="129" t="s">
        <v>50</v>
      </c>
      <c r="C127" s="118"/>
      <c r="D127" s="57">
        <v>20000</v>
      </c>
      <c r="E127" s="75">
        <v>0</v>
      </c>
      <c r="F127" s="75">
        <v>20000</v>
      </c>
      <c r="G127" s="75">
        <v>10000</v>
      </c>
      <c r="H127" s="75">
        <f>F127+G127</f>
        <v>30000</v>
      </c>
      <c r="I127" s="75">
        <v>0</v>
      </c>
      <c r="J127" s="75">
        <v>30000</v>
      </c>
      <c r="K127" s="85">
        <v>18459.38</v>
      </c>
    </row>
    <row r="128" spans="1:12" x14ac:dyDescent="0.2">
      <c r="A128" s="4"/>
      <c r="B128" s="25"/>
      <c r="C128" s="41"/>
      <c r="D128" s="57"/>
      <c r="E128" s="83"/>
      <c r="F128" s="83"/>
      <c r="G128" s="83"/>
      <c r="H128" s="83"/>
      <c r="I128" s="83"/>
      <c r="J128" s="83"/>
    </row>
    <row r="129" spans="1:11" ht="13.5" thickBot="1" x14ac:dyDescent="0.25">
      <c r="A129" s="130" t="s">
        <v>25</v>
      </c>
      <c r="B129" s="130"/>
      <c r="C129" s="42"/>
      <c r="D129" s="58">
        <f>SUM(D127)</f>
        <v>20000</v>
      </c>
      <c r="E129" s="58">
        <f t="shared" ref="E129:K129" si="17">SUM(E127)</f>
        <v>0</v>
      </c>
      <c r="F129" s="58">
        <f>SUM(F127)</f>
        <v>20000</v>
      </c>
      <c r="G129" s="58">
        <f>SUM(G127)</f>
        <v>10000</v>
      </c>
      <c r="H129" s="58">
        <f>SUM(H127)</f>
        <v>30000</v>
      </c>
      <c r="I129" s="58">
        <f t="shared" si="17"/>
        <v>0</v>
      </c>
      <c r="J129" s="58">
        <f t="shared" si="17"/>
        <v>30000</v>
      </c>
      <c r="K129" s="58">
        <f t="shared" si="17"/>
        <v>18459.38</v>
      </c>
    </row>
    <row r="130" spans="1:11" ht="13.5" thickTop="1" x14ac:dyDescent="0.2">
      <c r="A130" s="11"/>
      <c r="B130" s="11"/>
      <c r="C130" s="48"/>
      <c r="D130" s="48"/>
      <c r="G130" s="29"/>
      <c r="H130" s="29"/>
      <c r="I130" s="29"/>
      <c r="J130" s="29"/>
    </row>
    <row r="131" spans="1:11" ht="15.75" customHeight="1" x14ac:dyDescent="0.2">
      <c r="A131" s="128" t="s">
        <v>19</v>
      </c>
      <c r="B131" s="128"/>
      <c r="C131" s="128"/>
      <c r="D131" s="128"/>
      <c r="G131" s="29"/>
      <c r="H131" s="29"/>
      <c r="I131" s="29"/>
      <c r="J131" s="29"/>
    </row>
    <row r="132" spans="1:11" ht="15.75" customHeight="1" x14ac:dyDescent="0.2">
      <c r="A132" s="49"/>
      <c r="B132" s="49"/>
      <c r="C132" s="49"/>
      <c r="D132" s="49"/>
      <c r="G132" s="29"/>
      <c r="H132" s="29"/>
      <c r="I132" s="29"/>
      <c r="J132" s="29"/>
    </row>
    <row r="133" spans="1:11" ht="51.75" customHeight="1" x14ac:dyDescent="0.2">
      <c r="A133" s="4" t="s">
        <v>1</v>
      </c>
      <c r="B133" s="129" t="s">
        <v>72</v>
      </c>
      <c r="C133" s="129"/>
      <c r="D133" s="57">
        <v>9000</v>
      </c>
      <c r="E133" s="75">
        <v>0</v>
      </c>
      <c r="F133" s="75">
        <v>9000</v>
      </c>
      <c r="G133" s="75">
        <v>36000</v>
      </c>
      <c r="H133" s="75">
        <v>45000</v>
      </c>
      <c r="I133" s="75">
        <f>-21238.125</f>
        <v>-21238.125</v>
      </c>
      <c r="J133" s="75">
        <f>H133+I133</f>
        <v>23761.875</v>
      </c>
      <c r="K133" s="75">
        <v>17842.349999999999</v>
      </c>
    </row>
    <row r="134" spans="1:11" s="2" customFormat="1" ht="9.75" customHeight="1" x14ac:dyDescent="0.25">
      <c r="A134" s="30"/>
      <c r="B134" s="30"/>
      <c r="C134" s="30"/>
      <c r="D134" s="65"/>
      <c r="E134" s="89"/>
      <c r="F134" s="90"/>
      <c r="G134" s="105"/>
      <c r="H134" s="106"/>
      <c r="I134" s="75"/>
      <c r="J134" s="75"/>
    </row>
    <row r="135" spans="1:11" ht="51.75" customHeight="1" x14ac:dyDescent="0.2">
      <c r="A135" s="4" t="s">
        <v>2</v>
      </c>
      <c r="B135" s="129" t="s">
        <v>73</v>
      </c>
      <c r="C135" s="129"/>
      <c r="D135" s="57">
        <v>9000</v>
      </c>
      <c r="E135" s="75">
        <v>0</v>
      </c>
      <c r="F135" s="75">
        <v>9000</v>
      </c>
      <c r="G135" s="75">
        <v>36000</v>
      </c>
      <c r="H135" s="75">
        <v>45000</v>
      </c>
      <c r="I135" s="75">
        <f t="shared" ref="I135:I139" si="18">-21238.125</f>
        <v>-21238.125</v>
      </c>
      <c r="J135" s="75">
        <f t="shared" ref="J135:J139" si="19">H135+I135</f>
        <v>23761.875</v>
      </c>
      <c r="K135" s="75">
        <v>14682.8</v>
      </c>
    </row>
    <row r="136" spans="1:11" s="2" customFormat="1" ht="9.75" customHeight="1" x14ac:dyDescent="0.25">
      <c r="A136" s="30"/>
      <c r="B136" s="30"/>
      <c r="C136" s="30"/>
      <c r="D136" s="65"/>
      <c r="E136" s="89"/>
      <c r="F136" s="90"/>
      <c r="G136" s="105"/>
      <c r="H136" s="106"/>
      <c r="I136" s="75"/>
      <c r="J136" s="75"/>
    </row>
    <row r="137" spans="1:11" ht="51.75" customHeight="1" x14ac:dyDescent="0.2">
      <c r="A137" s="4" t="s">
        <v>3</v>
      </c>
      <c r="B137" s="129" t="s">
        <v>74</v>
      </c>
      <c r="C137" s="129"/>
      <c r="D137" s="57">
        <v>14000</v>
      </c>
      <c r="E137" s="75">
        <v>0</v>
      </c>
      <c r="F137" s="75">
        <v>14000</v>
      </c>
      <c r="G137" s="75">
        <v>36000</v>
      </c>
      <c r="H137" s="75">
        <v>45000</v>
      </c>
      <c r="I137" s="75">
        <f t="shared" si="18"/>
        <v>-21238.125</v>
      </c>
      <c r="J137" s="75">
        <f t="shared" si="19"/>
        <v>23761.875</v>
      </c>
      <c r="K137" s="75">
        <v>16603.75</v>
      </c>
    </row>
    <row r="138" spans="1:11" s="2" customFormat="1" ht="9.75" customHeight="1" x14ac:dyDescent="0.25">
      <c r="A138" s="30"/>
      <c r="B138" s="30"/>
      <c r="C138" s="30"/>
      <c r="D138" s="65"/>
      <c r="E138" s="89"/>
      <c r="F138" s="90"/>
      <c r="G138" s="105"/>
      <c r="H138" s="106"/>
      <c r="I138" s="75"/>
      <c r="J138" s="75"/>
    </row>
    <row r="139" spans="1:11" ht="51.75" customHeight="1" x14ac:dyDescent="0.2">
      <c r="A139" s="4" t="s">
        <v>4</v>
      </c>
      <c r="B139" s="129" t="s">
        <v>75</v>
      </c>
      <c r="C139" s="129"/>
      <c r="D139" s="57">
        <v>4000</v>
      </c>
      <c r="E139" s="75">
        <v>0</v>
      </c>
      <c r="F139" s="75">
        <v>4000</v>
      </c>
      <c r="G139" s="75">
        <v>36000</v>
      </c>
      <c r="H139" s="75">
        <v>45000</v>
      </c>
      <c r="I139" s="75">
        <f t="shared" si="18"/>
        <v>-21238.125</v>
      </c>
      <c r="J139" s="75">
        <f t="shared" si="19"/>
        <v>23761.875</v>
      </c>
      <c r="K139" s="75">
        <v>2150.16</v>
      </c>
    </row>
    <row r="140" spans="1:11" customFormat="1" ht="12.75" customHeight="1" x14ac:dyDescent="0.25">
      <c r="A140" s="51"/>
      <c r="B140" s="51"/>
      <c r="C140" s="51"/>
      <c r="D140" s="51"/>
      <c r="E140" s="91"/>
      <c r="F140" s="91"/>
      <c r="G140" s="107"/>
      <c r="H140" s="107"/>
      <c r="I140" s="107"/>
      <c r="J140" s="107"/>
    </row>
    <row r="141" spans="1:11" ht="13.5" thickBot="1" x14ac:dyDescent="0.25">
      <c r="A141" s="130" t="s">
        <v>24</v>
      </c>
      <c r="B141" s="130"/>
      <c r="C141" s="42"/>
      <c r="D141" s="64">
        <f>SUM(D133:D139)</f>
        <v>36000</v>
      </c>
      <c r="E141" s="64">
        <f t="shared" ref="E141:K141" si="20">SUM(E133:E139)</f>
        <v>0</v>
      </c>
      <c r="F141" s="64">
        <f t="shared" si="20"/>
        <v>36000</v>
      </c>
      <c r="G141" s="64">
        <f>SUM(G133:G139)</f>
        <v>144000</v>
      </c>
      <c r="H141" s="64">
        <f>SUM(H133:H139)</f>
        <v>180000</v>
      </c>
      <c r="I141" s="64">
        <f t="shared" si="20"/>
        <v>-84952.5</v>
      </c>
      <c r="J141" s="64">
        <f t="shared" si="20"/>
        <v>95047.5</v>
      </c>
      <c r="K141" s="64">
        <f t="shared" si="20"/>
        <v>51279.06</v>
      </c>
    </row>
    <row r="142" spans="1:11" s="7" customFormat="1" ht="13.5" thickTop="1" x14ac:dyDescent="0.2">
      <c r="A142" s="56"/>
      <c r="B142" s="56"/>
      <c r="C142" s="48"/>
      <c r="D142" s="52"/>
      <c r="G142" s="101"/>
      <c r="H142" s="101"/>
      <c r="I142" s="101"/>
      <c r="J142" s="101"/>
    </row>
    <row r="143" spans="1:11" s="7" customFormat="1" x14ac:dyDescent="0.2">
      <c r="A143" s="56"/>
      <c r="B143" s="56"/>
      <c r="C143" s="48"/>
      <c r="D143" s="52"/>
      <c r="G143" s="101"/>
      <c r="H143" s="101"/>
      <c r="I143" s="101"/>
      <c r="J143" s="101"/>
    </row>
    <row r="144" spans="1:11" s="7" customFormat="1" x14ac:dyDescent="0.2">
      <c r="A144" s="56"/>
      <c r="B144" s="56"/>
      <c r="C144" s="48"/>
      <c r="D144" s="52"/>
      <c r="G144" s="101"/>
      <c r="H144" s="101"/>
      <c r="I144" s="101"/>
      <c r="J144" s="101"/>
    </row>
    <row r="145" spans="1:11" s="7" customFormat="1" x14ac:dyDescent="0.2">
      <c r="A145" s="56"/>
      <c r="B145" s="56"/>
      <c r="C145" s="48"/>
      <c r="D145" s="52"/>
      <c r="G145" s="101"/>
      <c r="H145" s="101"/>
      <c r="I145" s="101"/>
      <c r="J145" s="101"/>
    </row>
    <row r="146" spans="1:11" x14ac:dyDescent="0.2">
      <c r="A146" s="11"/>
      <c r="B146" s="11"/>
      <c r="C146" s="48"/>
      <c r="G146" s="29"/>
      <c r="H146" s="29"/>
      <c r="I146" s="29"/>
      <c r="J146" s="29"/>
    </row>
    <row r="147" spans="1:11" ht="24.75" customHeight="1" x14ac:dyDescent="0.2">
      <c r="A147" s="141" t="s">
        <v>20</v>
      </c>
      <c r="B147" s="141"/>
      <c r="C147" s="141"/>
      <c r="D147" s="141"/>
      <c r="E147" s="141"/>
      <c r="F147" s="141"/>
      <c r="G147" s="102"/>
      <c r="H147" s="102"/>
      <c r="I147" s="102"/>
      <c r="J147" s="102"/>
      <c r="K147" s="102"/>
    </row>
    <row r="148" spans="1:11" ht="33" customHeight="1" x14ac:dyDescent="0.2">
      <c r="A148" s="126" t="s">
        <v>21</v>
      </c>
      <c r="B148" s="126"/>
      <c r="C148" s="126"/>
      <c r="D148" s="126"/>
      <c r="G148" s="29"/>
      <c r="H148" s="29"/>
      <c r="I148" s="29"/>
      <c r="J148" s="29"/>
    </row>
    <row r="149" spans="1:11" s="2" customFormat="1" ht="9.75" customHeight="1" x14ac:dyDescent="0.25">
      <c r="A149" s="30"/>
      <c r="B149" s="30"/>
      <c r="C149" s="30"/>
      <c r="D149" s="33"/>
      <c r="E149" s="31"/>
      <c r="F149" s="32"/>
      <c r="G149" s="99"/>
      <c r="H149" s="100"/>
      <c r="I149" s="99"/>
      <c r="J149" s="100"/>
    </row>
    <row r="150" spans="1:11" ht="20.25" customHeight="1" x14ac:dyDescent="0.2">
      <c r="A150" s="145" t="s">
        <v>22</v>
      </c>
      <c r="B150" s="145"/>
      <c r="C150" s="145"/>
      <c r="D150" s="145"/>
      <c r="E150" s="145"/>
      <c r="F150" s="145"/>
      <c r="G150" s="103"/>
      <c r="H150" s="103"/>
      <c r="I150" s="103"/>
      <c r="J150" s="103"/>
      <c r="K150" s="103"/>
    </row>
    <row r="151" spans="1:11" s="2" customFormat="1" ht="9.75" customHeight="1" x14ac:dyDescent="0.25">
      <c r="A151" s="30"/>
      <c r="B151" s="30"/>
      <c r="C151" s="30"/>
      <c r="D151" s="33"/>
      <c r="E151" s="31"/>
      <c r="F151" s="32"/>
      <c r="G151" s="99"/>
      <c r="H151" s="100"/>
      <c r="I151" s="99"/>
      <c r="J151" s="100"/>
    </row>
    <row r="152" spans="1:11" ht="15.75" x14ac:dyDescent="0.2">
      <c r="A152" s="140" t="s">
        <v>23</v>
      </c>
      <c r="B152" s="140"/>
      <c r="C152" s="140"/>
      <c r="D152" s="140"/>
      <c r="G152" s="29"/>
      <c r="H152" s="29"/>
      <c r="I152" s="29"/>
      <c r="J152" s="29"/>
    </row>
    <row r="153" spans="1:11" ht="15.75" x14ac:dyDescent="0.2">
      <c r="A153" s="12"/>
      <c r="B153" s="12"/>
      <c r="C153" s="12"/>
      <c r="D153" s="12"/>
    </row>
    <row r="154" spans="1:11" ht="13.5" thickBot="1" x14ac:dyDescent="0.25">
      <c r="A154" s="4" t="s">
        <v>1</v>
      </c>
      <c r="B154" s="129" t="s">
        <v>26</v>
      </c>
      <c r="C154" s="129"/>
      <c r="D154" s="61">
        <v>10600</v>
      </c>
      <c r="E154" s="92">
        <f>F154-D154</f>
        <v>19400</v>
      </c>
      <c r="F154" s="92">
        <v>30000</v>
      </c>
      <c r="G154" s="92">
        <v>0</v>
      </c>
      <c r="H154" s="92">
        <f>F154+G154</f>
        <v>30000</v>
      </c>
      <c r="I154" s="92">
        <v>0</v>
      </c>
      <c r="J154" s="92">
        <v>30000</v>
      </c>
      <c r="K154" s="92">
        <v>29905</v>
      </c>
    </row>
    <row r="155" spans="1:11" s="7" customFormat="1" ht="15.75" customHeight="1" thickTop="1" x14ac:dyDescent="0.2">
      <c r="A155" s="127" t="s">
        <v>9</v>
      </c>
      <c r="B155" s="127"/>
      <c r="C155" s="50" t="s">
        <v>92</v>
      </c>
      <c r="D155" s="66">
        <v>10400</v>
      </c>
      <c r="E155" s="88">
        <v>19400</v>
      </c>
      <c r="F155" s="88">
        <v>30000</v>
      </c>
      <c r="G155" s="88">
        <v>0</v>
      </c>
      <c r="H155" s="88">
        <f>F155+G155</f>
        <v>30000</v>
      </c>
      <c r="I155" s="88">
        <v>0</v>
      </c>
      <c r="J155" s="88">
        <v>30000</v>
      </c>
      <c r="K155" s="88">
        <v>29905</v>
      </c>
    </row>
    <row r="156" spans="1:11" x14ac:dyDescent="0.2">
      <c r="A156" s="11"/>
      <c r="B156" s="11"/>
      <c r="C156" s="48"/>
      <c r="D156" s="61"/>
      <c r="E156" s="83"/>
      <c r="F156" s="83"/>
      <c r="G156" s="83"/>
      <c r="H156" s="83"/>
      <c r="I156" s="83"/>
      <c r="J156" s="83"/>
    </row>
    <row r="157" spans="1:11" ht="13.5" thickBot="1" x14ac:dyDescent="0.25">
      <c r="A157" s="4" t="s">
        <v>2</v>
      </c>
      <c r="B157" s="129" t="s">
        <v>48</v>
      </c>
      <c r="C157" s="129"/>
      <c r="D157" s="57">
        <f>D158</f>
        <v>6600</v>
      </c>
      <c r="E157" s="92">
        <v>3400</v>
      </c>
      <c r="F157" s="92">
        <f>E157+D157</f>
        <v>10000</v>
      </c>
      <c r="G157" s="92">
        <v>30000</v>
      </c>
      <c r="H157" s="92">
        <f>F157+G157</f>
        <v>40000</v>
      </c>
      <c r="I157" s="92">
        <v>0</v>
      </c>
      <c r="J157" s="92">
        <f>H157+I157</f>
        <v>40000</v>
      </c>
      <c r="K157" s="92">
        <v>37363.75</v>
      </c>
    </row>
    <row r="158" spans="1:11" s="7" customFormat="1" ht="15.75" customHeight="1" thickTop="1" x14ac:dyDescent="0.2">
      <c r="A158" s="127" t="s">
        <v>9</v>
      </c>
      <c r="B158" s="127"/>
      <c r="C158" s="50" t="s">
        <v>10</v>
      </c>
      <c r="D158" s="66">
        <v>6600</v>
      </c>
      <c r="E158" s="88">
        <v>3400</v>
      </c>
      <c r="F158" s="88">
        <f>D158+E158</f>
        <v>10000</v>
      </c>
      <c r="G158" s="88">
        <v>30000</v>
      </c>
      <c r="H158" s="88">
        <v>40000</v>
      </c>
      <c r="I158" s="88">
        <v>0</v>
      </c>
      <c r="J158" s="88">
        <v>40000</v>
      </c>
      <c r="K158" s="88">
        <v>37363.75</v>
      </c>
    </row>
    <row r="159" spans="1:11" x14ac:dyDescent="0.2">
      <c r="A159" s="11"/>
      <c r="B159" s="11"/>
      <c r="C159" s="48"/>
      <c r="D159" s="57"/>
      <c r="E159" s="83"/>
      <c r="F159" s="83"/>
      <c r="G159" s="95"/>
      <c r="H159" s="95"/>
      <c r="I159" s="95"/>
      <c r="J159" s="95"/>
    </row>
    <row r="160" spans="1:11" ht="13.5" thickBot="1" x14ac:dyDescent="0.25">
      <c r="A160" s="130" t="s">
        <v>59</v>
      </c>
      <c r="B160" s="130"/>
      <c r="C160" s="42"/>
      <c r="D160" s="58">
        <f>SUM(D154,D157)</f>
        <v>17200</v>
      </c>
      <c r="E160" s="58">
        <f t="shared" ref="E160:K160" si="21">SUM(E154,E157)</f>
        <v>22800</v>
      </c>
      <c r="F160" s="58">
        <f t="shared" si="21"/>
        <v>40000</v>
      </c>
      <c r="G160" s="58">
        <f t="shared" si="21"/>
        <v>30000</v>
      </c>
      <c r="H160" s="58">
        <f t="shared" si="21"/>
        <v>70000</v>
      </c>
      <c r="I160" s="58">
        <f t="shared" si="21"/>
        <v>0</v>
      </c>
      <c r="J160" s="58">
        <f t="shared" si="21"/>
        <v>70000</v>
      </c>
      <c r="K160" s="58">
        <f t="shared" si="21"/>
        <v>67268.75</v>
      </c>
    </row>
    <row r="161" spans="1:11" ht="13.5" thickTop="1" x14ac:dyDescent="0.2">
      <c r="A161" s="4"/>
      <c r="B161" s="25"/>
      <c r="C161" s="41"/>
      <c r="D161" s="53"/>
      <c r="G161" s="29"/>
      <c r="H161" s="29"/>
      <c r="I161" s="29"/>
      <c r="J161" s="29"/>
    </row>
    <row r="162" spans="1:11" ht="20.25" customHeight="1" x14ac:dyDescent="0.2">
      <c r="A162" s="145" t="s">
        <v>27</v>
      </c>
      <c r="B162" s="145"/>
      <c r="C162" s="145"/>
      <c r="D162" s="145"/>
      <c r="E162" s="145"/>
      <c r="F162" s="145"/>
      <c r="G162" s="103"/>
      <c r="H162" s="103"/>
      <c r="I162" s="103"/>
      <c r="J162" s="103"/>
      <c r="K162" s="103"/>
    </row>
    <row r="163" spans="1:11" ht="15.75" customHeight="1" x14ac:dyDescent="0.2">
      <c r="A163" s="49"/>
      <c r="B163" s="49"/>
      <c r="C163" s="49"/>
      <c r="D163" s="49"/>
      <c r="G163" s="29"/>
      <c r="H163" s="29"/>
      <c r="I163" s="29"/>
      <c r="J163" s="29"/>
    </row>
    <row r="164" spans="1:11" x14ac:dyDescent="0.2">
      <c r="A164" s="4" t="s">
        <v>1</v>
      </c>
      <c r="B164" s="129" t="s">
        <v>113</v>
      </c>
      <c r="C164" s="118"/>
      <c r="D164" s="57">
        <v>0</v>
      </c>
      <c r="E164" s="83">
        <v>3000</v>
      </c>
      <c r="F164" s="83">
        <v>3000</v>
      </c>
      <c r="G164" s="83">
        <v>0</v>
      </c>
      <c r="H164" s="83">
        <v>3000</v>
      </c>
      <c r="I164" s="83">
        <v>0</v>
      </c>
      <c r="J164" s="83">
        <v>3000</v>
      </c>
      <c r="K164" s="83">
        <v>1280</v>
      </c>
    </row>
    <row r="165" spans="1:11" x14ac:dyDescent="0.2">
      <c r="A165" s="4"/>
      <c r="B165" s="25"/>
      <c r="C165" s="41"/>
      <c r="D165" s="57"/>
      <c r="E165" s="83"/>
      <c r="F165" s="83"/>
      <c r="G165" s="95"/>
      <c r="H165" s="95"/>
      <c r="I165" s="95"/>
      <c r="J165" s="95"/>
    </row>
    <row r="166" spans="1:11" ht="13.5" thickBot="1" x14ac:dyDescent="0.25">
      <c r="A166" s="130" t="s">
        <v>28</v>
      </c>
      <c r="B166" s="130"/>
      <c r="C166" s="42"/>
      <c r="D166" s="64">
        <f>SUM(D164)</f>
        <v>0</v>
      </c>
      <c r="E166" s="64">
        <f t="shared" ref="E166:K166" si="22">SUM(E164)</f>
        <v>3000</v>
      </c>
      <c r="F166" s="64">
        <f t="shared" si="22"/>
        <v>3000</v>
      </c>
      <c r="G166" s="64">
        <f t="shared" si="22"/>
        <v>0</v>
      </c>
      <c r="H166" s="64">
        <f t="shared" si="22"/>
        <v>3000</v>
      </c>
      <c r="I166" s="64">
        <f t="shared" si="22"/>
        <v>0</v>
      </c>
      <c r="J166" s="64">
        <f t="shared" si="22"/>
        <v>3000</v>
      </c>
      <c r="K166" s="64">
        <f t="shared" si="22"/>
        <v>1280</v>
      </c>
    </row>
    <row r="167" spans="1:11" s="7" customFormat="1" ht="15.75" customHeight="1" thickTop="1" x14ac:dyDescent="0.2">
      <c r="A167" s="56"/>
      <c r="B167" s="56"/>
      <c r="C167" s="48"/>
      <c r="D167" s="62"/>
    </row>
    <row r="168" spans="1:11" x14ac:dyDescent="0.2">
      <c r="A168" s="11"/>
      <c r="B168" s="11"/>
      <c r="C168" s="48"/>
    </row>
    <row r="169" spans="1:11" x14ac:dyDescent="0.2">
      <c r="A169" s="11"/>
      <c r="B169" s="11"/>
      <c r="C169" s="48"/>
    </row>
    <row r="170" spans="1:11" ht="24.75" customHeight="1" x14ac:dyDescent="0.2">
      <c r="A170" s="141" t="s">
        <v>64</v>
      </c>
      <c r="B170" s="141"/>
      <c r="C170" s="141"/>
      <c r="D170" s="141"/>
      <c r="E170" s="141"/>
      <c r="F170" s="141"/>
      <c r="G170" s="108"/>
      <c r="H170" s="108"/>
      <c r="I170" s="108"/>
      <c r="J170" s="108"/>
      <c r="K170" s="108"/>
    </row>
    <row r="171" spans="1:11" ht="15.75" customHeight="1" x14ac:dyDescent="0.2">
      <c r="A171" s="49"/>
      <c r="B171" s="49"/>
      <c r="C171" s="49"/>
      <c r="D171" s="49"/>
    </row>
    <row r="172" spans="1:11" ht="48.75" customHeight="1" x14ac:dyDescent="0.2">
      <c r="A172" s="13" t="s">
        <v>11</v>
      </c>
      <c r="B172" s="129" t="s">
        <v>63</v>
      </c>
      <c r="C172" s="129"/>
      <c r="D172" s="73">
        <v>250000</v>
      </c>
      <c r="E172" s="75">
        <v>5000</v>
      </c>
      <c r="F172" s="75">
        <f>E172+D172</f>
        <v>255000</v>
      </c>
      <c r="G172" s="75">
        <v>5000</v>
      </c>
      <c r="H172" s="75">
        <f>F172+G172</f>
        <v>260000</v>
      </c>
      <c r="I172" s="75">
        <v>0</v>
      </c>
      <c r="J172" s="75">
        <f>F172+E172</f>
        <v>260000</v>
      </c>
      <c r="K172" s="75">
        <v>259997.98</v>
      </c>
    </row>
    <row r="173" spans="1:11" ht="26.25" customHeight="1" x14ac:dyDescent="0.2">
      <c r="A173" s="13" t="s">
        <v>2</v>
      </c>
      <c r="B173" s="25" t="s">
        <v>93</v>
      </c>
      <c r="C173" s="25"/>
      <c r="D173" s="73">
        <v>30000</v>
      </c>
      <c r="E173" s="75">
        <v>0</v>
      </c>
      <c r="F173" s="75">
        <v>30000</v>
      </c>
      <c r="G173" s="75">
        <v>0</v>
      </c>
      <c r="H173" s="75">
        <v>30000</v>
      </c>
      <c r="I173" s="75">
        <v>0</v>
      </c>
      <c r="J173" s="75">
        <v>30000</v>
      </c>
      <c r="K173" s="75">
        <v>30000</v>
      </c>
    </row>
    <row r="174" spans="1:11" ht="26.25" customHeight="1" x14ac:dyDescent="0.2">
      <c r="A174" s="13" t="s">
        <v>115</v>
      </c>
      <c r="B174" s="25" t="s">
        <v>116</v>
      </c>
      <c r="C174" s="25"/>
      <c r="D174" s="73">
        <v>0</v>
      </c>
      <c r="E174" s="75">
        <v>5000</v>
      </c>
      <c r="F174" s="75">
        <v>5000</v>
      </c>
      <c r="G174" s="75">
        <v>5000</v>
      </c>
      <c r="H174" s="75">
        <v>10000</v>
      </c>
      <c r="I174" s="75">
        <v>0</v>
      </c>
      <c r="J174" s="75">
        <v>10000</v>
      </c>
      <c r="K174" s="75">
        <v>10000</v>
      </c>
    </row>
    <row r="175" spans="1:11" ht="12.75" customHeight="1" x14ac:dyDescent="0.2">
      <c r="A175" s="13"/>
      <c r="B175" s="25"/>
      <c r="C175" s="25"/>
      <c r="D175" s="57"/>
      <c r="E175" s="75"/>
      <c r="F175" s="75"/>
      <c r="G175" s="75"/>
      <c r="H175" s="75"/>
      <c r="I175" s="75"/>
      <c r="J175" s="75"/>
    </row>
    <row r="176" spans="1:11" ht="13.5" thickBot="1" x14ac:dyDescent="0.25">
      <c r="A176" s="130" t="s">
        <v>29</v>
      </c>
      <c r="B176" s="130"/>
      <c r="C176" s="42"/>
      <c r="D176" s="64">
        <f>D172+D173+D174</f>
        <v>280000</v>
      </c>
      <c r="E176" s="64">
        <f t="shared" ref="E176:I176" si="23">E172+E173+E174</f>
        <v>10000</v>
      </c>
      <c r="F176" s="64">
        <f t="shared" si="23"/>
        <v>290000</v>
      </c>
      <c r="G176" s="64">
        <f>G172+G173+G174</f>
        <v>10000</v>
      </c>
      <c r="H176" s="64">
        <f>H172+H173+H174</f>
        <v>300000</v>
      </c>
      <c r="I176" s="64">
        <f t="shared" si="23"/>
        <v>0</v>
      </c>
      <c r="J176" s="64">
        <f>J172+J173+J174</f>
        <v>300000</v>
      </c>
      <c r="K176" s="64">
        <f>K172+K173+K174</f>
        <v>299997.98</v>
      </c>
    </row>
    <row r="177" spans="1:11" s="7" customFormat="1" ht="15.75" customHeight="1" thickTop="1" x14ac:dyDescent="0.2">
      <c r="A177" s="56"/>
      <c r="B177" s="56"/>
      <c r="C177" s="48"/>
      <c r="D177" s="62"/>
      <c r="G177" s="101"/>
      <c r="H177" s="101"/>
      <c r="I177" s="101"/>
      <c r="J177" s="101"/>
    </row>
    <row r="178" spans="1:11" s="7" customFormat="1" ht="15.75" customHeight="1" x14ac:dyDescent="0.2">
      <c r="A178" s="56"/>
      <c r="B178" s="56"/>
      <c r="C178" s="48"/>
      <c r="D178" s="62"/>
      <c r="G178" s="101"/>
      <c r="H178" s="101"/>
      <c r="I178" s="101"/>
      <c r="J178" s="101"/>
    </row>
    <row r="179" spans="1:11" s="7" customFormat="1" ht="15.75" customHeight="1" x14ac:dyDescent="0.2">
      <c r="A179" s="56"/>
      <c r="B179" s="56"/>
      <c r="C179" s="48"/>
      <c r="D179" s="44"/>
      <c r="G179" s="101"/>
      <c r="H179" s="101"/>
      <c r="I179" s="101"/>
      <c r="J179" s="101"/>
    </row>
    <row r="180" spans="1:11" s="7" customFormat="1" x14ac:dyDescent="0.2">
      <c r="A180" s="11"/>
      <c r="B180" s="11"/>
      <c r="C180" s="48"/>
      <c r="D180" s="44"/>
      <c r="G180" s="101"/>
      <c r="H180" s="101"/>
      <c r="I180" s="101"/>
      <c r="J180" s="101"/>
    </row>
    <row r="181" spans="1:11" ht="24.75" customHeight="1" x14ac:dyDescent="0.2">
      <c r="A181" s="141" t="s">
        <v>46</v>
      </c>
      <c r="B181" s="141"/>
      <c r="C181" s="141"/>
      <c r="D181" s="141"/>
      <c r="E181" s="141"/>
      <c r="F181" s="141"/>
      <c r="G181" s="102"/>
      <c r="H181" s="102"/>
      <c r="I181" s="102"/>
      <c r="J181" s="102"/>
      <c r="K181" s="102"/>
    </row>
    <row r="182" spans="1:11" ht="15.75" customHeight="1" x14ac:dyDescent="0.2">
      <c r="A182" s="49"/>
      <c r="B182" s="49"/>
      <c r="C182" s="49"/>
      <c r="D182" s="49"/>
      <c r="G182" s="29"/>
      <c r="H182" s="29"/>
      <c r="I182" s="29"/>
      <c r="J182" s="29"/>
    </row>
    <row r="183" spans="1:11" ht="15" customHeight="1" x14ac:dyDescent="0.2">
      <c r="A183" s="39" t="s">
        <v>11</v>
      </c>
      <c r="B183" s="120" t="s">
        <v>60</v>
      </c>
      <c r="C183" s="120"/>
      <c r="D183" s="67">
        <f>D184</f>
        <v>90000</v>
      </c>
      <c r="E183" s="93">
        <v>0</v>
      </c>
      <c r="F183" s="93">
        <f>D183-E183</f>
        <v>90000</v>
      </c>
      <c r="G183" s="93">
        <v>60000</v>
      </c>
      <c r="H183" s="93">
        <v>150000</v>
      </c>
      <c r="I183" s="93">
        <v>0</v>
      </c>
      <c r="J183" s="93">
        <v>150000</v>
      </c>
      <c r="K183" s="93">
        <v>150000</v>
      </c>
    </row>
    <row r="184" spans="1:11" s="7" customFormat="1" ht="16.149999999999999" customHeight="1" x14ac:dyDescent="0.2">
      <c r="A184" s="38"/>
      <c r="B184" s="38"/>
      <c r="C184" s="27" t="s">
        <v>10</v>
      </c>
      <c r="D184" s="68">
        <v>90000</v>
      </c>
      <c r="E184" s="88">
        <v>0</v>
      </c>
      <c r="F184" s="88">
        <v>90000</v>
      </c>
      <c r="G184" s="88">
        <v>60000</v>
      </c>
      <c r="H184" s="88">
        <v>150000</v>
      </c>
      <c r="I184" s="88">
        <v>0</v>
      </c>
      <c r="J184" s="88">
        <v>150000</v>
      </c>
      <c r="K184" s="88">
        <v>150000</v>
      </c>
    </row>
    <row r="185" spans="1:11" ht="15.75" customHeight="1" x14ac:dyDescent="0.2">
      <c r="A185" s="13"/>
      <c r="B185" s="25"/>
      <c r="C185" s="54"/>
      <c r="D185" s="69"/>
      <c r="E185" s="83"/>
      <c r="F185" s="83"/>
      <c r="G185" s="83"/>
      <c r="H185" s="83"/>
      <c r="I185" s="83"/>
      <c r="J185" s="83"/>
    </row>
    <row r="186" spans="1:11" ht="30" customHeight="1" x14ac:dyDescent="0.2">
      <c r="A186" s="39" t="s">
        <v>2</v>
      </c>
      <c r="B186" s="120" t="s">
        <v>71</v>
      </c>
      <c r="C186" s="120"/>
      <c r="D186" s="67">
        <f>D187</f>
        <v>18000</v>
      </c>
      <c r="E186" s="93">
        <v>0</v>
      </c>
      <c r="F186" s="93">
        <v>18000</v>
      </c>
      <c r="G186" s="93">
        <v>22000</v>
      </c>
      <c r="H186" s="93">
        <v>40000</v>
      </c>
      <c r="I186" s="93">
        <v>0</v>
      </c>
      <c r="J186" s="93">
        <v>40000</v>
      </c>
      <c r="K186" s="93">
        <v>25575</v>
      </c>
    </row>
    <row r="187" spans="1:11" s="7" customFormat="1" ht="15.75" customHeight="1" x14ac:dyDescent="0.2">
      <c r="A187" s="38"/>
      <c r="B187" s="38"/>
      <c r="C187" s="27" t="s">
        <v>10</v>
      </c>
      <c r="D187" s="62">
        <v>18000</v>
      </c>
      <c r="E187" s="88">
        <v>0</v>
      </c>
      <c r="F187" s="88">
        <v>18000</v>
      </c>
      <c r="G187" s="88">
        <v>22000</v>
      </c>
      <c r="H187" s="88">
        <v>40000</v>
      </c>
      <c r="I187" s="88">
        <v>0</v>
      </c>
      <c r="J187" s="88">
        <v>40000</v>
      </c>
      <c r="K187" s="88">
        <v>25575</v>
      </c>
    </row>
    <row r="188" spans="1:11" s="7" customFormat="1" ht="15.75" customHeight="1" x14ac:dyDescent="0.2">
      <c r="A188" s="38"/>
      <c r="B188" s="38"/>
      <c r="C188" s="27"/>
      <c r="D188" s="62"/>
      <c r="E188" s="88"/>
      <c r="F188" s="88"/>
      <c r="G188" s="88"/>
      <c r="H188" s="88"/>
      <c r="I188" s="88"/>
      <c r="J188" s="88"/>
    </row>
    <row r="189" spans="1:11" ht="15" customHeight="1" x14ac:dyDescent="0.2">
      <c r="A189" s="39" t="s">
        <v>3</v>
      </c>
      <c r="B189" s="120" t="s">
        <v>76</v>
      </c>
      <c r="C189" s="120"/>
      <c r="D189" s="67">
        <v>10000</v>
      </c>
      <c r="E189" s="93">
        <v>0</v>
      </c>
      <c r="F189" s="93">
        <v>10000</v>
      </c>
      <c r="G189" s="93">
        <v>15000</v>
      </c>
      <c r="H189" s="93">
        <v>25000</v>
      </c>
      <c r="I189" s="93">
        <v>0</v>
      </c>
      <c r="J189" s="93">
        <v>25000</v>
      </c>
      <c r="K189" s="93">
        <v>4071</v>
      </c>
    </row>
    <row r="190" spans="1:11" s="7" customFormat="1" ht="15.75" customHeight="1" x14ac:dyDescent="0.2">
      <c r="A190" s="38"/>
      <c r="B190" s="38"/>
      <c r="C190" s="27" t="s">
        <v>10</v>
      </c>
      <c r="D190" s="62">
        <v>10000</v>
      </c>
      <c r="E190" s="88">
        <v>0</v>
      </c>
      <c r="F190" s="88">
        <v>10000</v>
      </c>
      <c r="G190" s="88">
        <v>15000</v>
      </c>
      <c r="H190" s="88">
        <v>25000</v>
      </c>
      <c r="I190" s="88">
        <v>0</v>
      </c>
      <c r="J190" s="88">
        <v>25000</v>
      </c>
      <c r="K190" s="88">
        <v>4071</v>
      </c>
    </row>
    <row r="191" spans="1:11" s="7" customFormat="1" ht="15.75" customHeight="1" x14ac:dyDescent="0.2">
      <c r="A191" s="38"/>
      <c r="B191" s="38"/>
      <c r="C191" s="27"/>
      <c r="D191" s="62"/>
      <c r="E191" s="88"/>
      <c r="F191" s="88"/>
      <c r="G191" s="88"/>
      <c r="H191" s="88"/>
      <c r="I191" s="88"/>
      <c r="J191" s="88"/>
    </row>
    <row r="192" spans="1:11" ht="15" customHeight="1" x14ac:dyDescent="0.2">
      <c r="A192" s="39" t="s">
        <v>4</v>
      </c>
      <c r="B192" s="120" t="s">
        <v>47</v>
      </c>
      <c r="C192" s="120"/>
      <c r="D192" s="67">
        <v>120000</v>
      </c>
      <c r="E192" s="93">
        <v>0</v>
      </c>
      <c r="F192" s="93">
        <v>120000</v>
      </c>
      <c r="G192" s="93">
        <v>0</v>
      </c>
      <c r="H192" s="93">
        <v>120000</v>
      </c>
      <c r="I192" s="93">
        <v>0</v>
      </c>
      <c r="J192" s="93">
        <v>120000</v>
      </c>
      <c r="K192" s="93">
        <v>120000</v>
      </c>
    </row>
    <row r="193" spans="1:11" s="7" customFormat="1" ht="15.75" customHeight="1" x14ac:dyDescent="0.2">
      <c r="A193" s="49"/>
      <c r="B193" s="49"/>
      <c r="C193" s="27" t="s">
        <v>10</v>
      </c>
      <c r="D193" s="68">
        <v>120000</v>
      </c>
      <c r="E193" s="88">
        <v>0</v>
      </c>
      <c r="F193" s="88">
        <v>120000</v>
      </c>
      <c r="G193" s="88">
        <v>0</v>
      </c>
      <c r="H193" s="88">
        <v>120000</v>
      </c>
      <c r="I193" s="88">
        <v>0</v>
      </c>
      <c r="J193" s="88">
        <f>H193+I193</f>
        <v>120000</v>
      </c>
      <c r="K193" s="88">
        <f>I193+J193</f>
        <v>120000</v>
      </c>
    </row>
    <row r="194" spans="1:11" s="7" customFormat="1" ht="15.75" customHeight="1" x14ac:dyDescent="0.2">
      <c r="A194" s="38"/>
      <c r="B194" s="38"/>
      <c r="C194" s="27"/>
      <c r="D194" s="62"/>
      <c r="E194" s="88"/>
      <c r="F194" s="88"/>
      <c r="G194" s="97"/>
      <c r="H194" s="97"/>
      <c r="I194" s="97"/>
      <c r="J194" s="97"/>
    </row>
    <row r="195" spans="1:11" ht="13.5" thickBot="1" x14ac:dyDescent="0.25">
      <c r="A195" s="130" t="s">
        <v>49</v>
      </c>
      <c r="B195" s="130"/>
      <c r="C195" s="42"/>
      <c r="D195" s="64">
        <f>SUM(D183+D186+D189+D192)</f>
        <v>238000</v>
      </c>
      <c r="E195" s="64">
        <f t="shared" ref="E195:K195" si="24">SUM(E183+E186+E189+E192)</f>
        <v>0</v>
      </c>
      <c r="F195" s="64">
        <f t="shared" si="24"/>
        <v>238000</v>
      </c>
      <c r="G195" s="64">
        <f t="shared" si="24"/>
        <v>97000</v>
      </c>
      <c r="H195" s="64">
        <f>SUM(H183+H186+H189+H192)</f>
        <v>335000</v>
      </c>
      <c r="I195" s="64">
        <f t="shared" si="24"/>
        <v>0</v>
      </c>
      <c r="J195" s="64">
        <f t="shared" si="24"/>
        <v>335000</v>
      </c>
      <c r="K195" s="64">
        <f t="shared" si="24"/>
        <v>299646</v>
      </c>
    </row>
    <row r="196" spans="1:11" s="7" customFormat="1" ht="15.75" customHeight="1" thickTop="1" x14ac:dyDescent="0.2">
      <c r="A196" s="56"/>
      <c r="B196" s="56"/>
      <c r="C196" s="48"/>
      <c r="D196" s="62"/>
      <c r="G196" s="101"/>
      <c r="H196" s="101"/>
      <c r="I196" s="101"/>
      <c r="J196" s="101"/>
    </row>
    <row r="197" spans="1:11" s="7" customFormat="1" ht="15.75" customHeight="1" x14ac:dyDescent="0.2">
      <c r="A197" s="56"/>
      <c r="B197" s="56"/>
      <c r="C197" s="48"/>
      <c r="D197" s="62"/>
      <c r="G197" s="101"/>
      <c r="H197" s="101"/>
      <c r="I197" s="101"/>
      <c r="J197" s="101"/>
    </row>
    <row r="198" spans="1:11" ht="15.75" customHeight="1" x14ac:dyDescent="0.2">
      <c r="A198" s="56"/>
      <c r="B198" s="56"/>
      <c r="C198" s="27"/>
      <c r="D198" s="62"/>
      <c r="G198" s="29"/>
      <c r="H198" s="29"/>
      <c r="I198" s="29"/>
      <c r="J198" s="29"/>
    </row>
    <row r="199" spans="1:11" ht="12.75" customHeight="1" x14ac:dyDescent="0.2">
      <c r="A199" s="49"/>
      <c r="B199" s="49"/>
      <c r="C199" s="49"/>
      <c r="D199" s="49"/>
      <c r="G199" s="29"/>
      <c r="H199" s="29"/>
      <c r="I199" s="29"/>
      <c r="J199" s="29"/>
    </row>
    <row r="200" spans="1:11" ht="24.75" customHeight="1" x14ac:dyDescent="0.2">
      <c r="A200" s="141" t="s">
        <v>54</v>
      </c>
      <c r="B200" s="141"/>
      <c r="C200" s="141"/>
      <c r="D200" s="141"/>
      <c r="E200" s="141"/>
      <c r="F200" s="141"/>
      <c r="G200" s="102"/>
      <c r="H200" s="102"/>
      <c r="I200" s="102"/>
      <c r="J200" s="102"/>
      <c r="K200" s="102"/>
    </row>
    <row r="201" spans="1:11" x14ac:dyDescent="0.2">
      <c r="G201" s="29"/>
      <c r="H201" s="29"/>
      <c r="I201" s="29"/>
      <c r="J201" s="29"/>
    </row>
    <row r="202" spans="1:11" ht="15" customHeight="1" x14ac:dyDescent="0.2">
      <c r="A202" s="4" t="s">
        <v>1</v>
      </c>
      <c r="B202" s="129" t="s">
        <v>55</v>
      </c>
      <c r="C202" s="118"/>
      <c r="D202" s="57">
        <v>85000</v>
      </c>
      <c r="E202" s="83">
        <v>0</v>
      </c>
      <c r="F202" s="83">
        <v>85000</v>
      </c>
      <c r="G202" s="83">
        <v>20000</v>
      </c>
      <c r="H202" s="83">
        <v>105000</v>
      </c>
      <c r="I202" s="83">
        <v>0</v>
      </c>
      <c r="J202" s="83">
        <v>105000</v>
      </c>
      <c r="K202" s="83">
        <v>105000</v>
      </c>
    </row>
    <row r="203" spans="1:11" x14ac:dyDescent="0.2">
      <c r="A203" s="4" t="s">
        <v>118</v>
      </c>
      <c r="B203" s="25" t="s">
        <v>136</v>
      </c>
      <c r="C203" s="41"/>
      <c r="D203" s="57"/>
      <c r="E203" s="83"/>
      <c r="F203" s="83"/>
      <c r="G203" s="95"/>
      <c r="H203" s="95"/>
      <c r="I203" s="95"/>
      <c r="J203" s="95"/>
      <c r="K203" s="83">
        <v>50000</v>
      </c>
    </row>
    <row r="204" spans="1:11" ht="13.5" thickBot="1" x14ac:dyDescent="0.25">
      <c r="A204" s="130" t="s">
        <v>51</v>
      </c>
      <c r="B204" s="130"/>
      <c r="C204" s="42"/>
      <c r="D204" s="64">
        <f>SUM(D202)</f>
        <v>85000</v>
      </c>
      <c r="E204" s="64">
        <f t="shared" ref="E204:J204" si="25">SUM(E202)</f>
        <v>0</v>
      </c>
      <c r="F204" s="64">
        <f t="shared" si="25"/>
        <v>85000</v>
      </c>
      <c r="G204" s="64">
        <f t="shared" si="25"/>
        <v>20000</v>
      </c>
      <c r="H204" s="64">
        <f t="shared" si="25"/>
        <v>105000</v>
      </c>
      <c r="I204" s="64">
        <f t="shared" si="25"/>
        <v>0</v>
      </c>
      <c r="J204" s="64">
        <f t="shared" si="25"/>
        <v>105000</v>
      </c>
      <c r="K204" s="64">
        <f>SUM(K202:K203)</f>
        <v>155000</v>
      </c>
    </row>
    <row r="205" spans="1:11" s="7" customFormat="1" ht="15.75" customHeight="1" thickTop="1" x14ac:dyDescent="0.2">
      <c r="A205" s="56"/>
      <c r="B205" s="56"/>
      <c r="C205" s="48"/>
      <c r="D205" s="62"/>
      <c r="G205" s="101"/>
      <c r="H205" s="101"/>
      <c r="I205" s="101"/>
      <c r="J205" s="101"/>
    </row>
    <row r="206" spans="1:11" s="7" customFormat="1" ht="15.75" customHeight="1" x14ac:dyDescent="0.2">
      <c r="A206" s="56"/>
      <c r="B206" s="56"/>
      <c r="C206" s="48"/>
      <c r="D206" s="62"/>
      <c r="G206" s="101"/>
      <c r="H206" s="101"/>
      <c r="I206" s="101"/>
      <c r="J206" s="101"/>
    </row>
    <row r="207" spans="1:11" s="7" customFormat="1" ht="15.75" customHeight="1" x14ac:dyDescent="0.2">
      <c r="A207" s="56"/>
      <c r="B207" s="56"/>
      <c r="C207" s="48"/>
      <c r="D207" s="62"/>
      <c r="G207" s="101"/>
      <c r="H207" s="101"/>
      <c r="I207" s="101"/>
      <c r="J207" s="101"/>
    </row>
    <row r="208" spans="1:11" x14ac:dyDescent="0.2">
      <c r="A208" s="11"/>
      <c r="B208" s="11"/>
      <c r="C208" s="54"/>
      <c r="D208" s="43"/>
      <c r="G208" s="29"/>
      <c r="H208" s="29"/>
      <c r="I208" s="29"/>
      <c r="J208" s="29"/>
    </row>
    <row r="209" spans="1:12" ht="24.75" customHeight="1" x14ac:dyDescent="0.2">
      <c r="A209" s="141" t="s">
        <v>58</v>
      </c>
      <c r="B209" s="141"/>
      <c r="C209" s="141"/>
      <c r="D209" s="141"/>
      <c r="E209" s="141"/>
      <c r="F209" s="141"/>
      <c r="G209" s="102"/>
      <c r="H209" s="102"/>
      <c r="I209" s="102"/>
      <c r="J209" s="102"/>
      <c r="K209" s="102"/>
    </row>
    <row r="210" spans="1:12" x14ac:dyDescent="0.2">
      <c r="G210" s="29"/>
      <c r="H210" s="29"/>
      <c r="I210" s="29"/>
      <c r="J210" s="29"/>
    </row>
    <row r="211" spans="1:12" ht="15" customHeight="1" x14ac:dyDescent="0.2">
      <c r="A211" s="4" t="s">
        <v>1</v>
      </c>
      <c r="B211" s="129" t="s">
        <v>56</v>
      </c>
      <c r="C211" s="118"/>
      <c r="D211" s="61">
        <v>5300</v>
      </c>
      <c r="E211" s="83">
        <v>0</v>
      </c>
      <c r="F211" s="83">
        <v>5300</v>
      </c>
      <c r="G211" s="83">
        <v>0</v>
      </c>
      <c r="H211" s="83">
        <v>5300</v>
      </c>
      <c r="I211" s="83">
        <v>0</v>
      </c>
      <c r="J211" s="83">
        <v>5300</v>
      </c>
      <c r="K211" s="83">
        <v>4774.3</v>
      </c>
    </row>
    <row r="212" spans="1:12" ht="15" customHeight="1" x14ac:dyDescent="0.2">
      <c r="A212" s="4" t="s">
        <v>2</v>
      </c>
      <c r="B212" s="129" t="s">
        <v>57</v>
      </c>
      <c r="C212" s="129"/>
      <c r="D212" s="61">
        <v>20000</v>
      </c>
      <c r="E212" s="83">
        <v>10000</v>
      </c>
      <c r="F212" s="83">
        <f>D212+E212</f>
        <v>30000</v>
      </c>
      <c r="G212" s="83">
        <v>10000</v>
      </c>
      <c r="H212" s="83">
        <f>F212+G212</f>
        <v>40000</v>
      </c>
      <c r="I212" s="83">
        <v>0</v>
      </c>
      <c r="J212" s="83">
        <f>E212+F212</f>
        <v>40000</v>
      </c>
      <c r="K212" s="83">
        <v>43005.63</v>
      </c>
    </row>
    <row r="213" spans="1:12" x14ac:dyDescent="0.2">
      <c r="A213" s="4"/>
      <c r="B213" s="25"/>
      <c r="C213" s="41"/>
      <c r="D213" s="57"/>
      <c r="E213" s="83"/>
      <c r="F213" s="83"/>
      <c r="G213" s="83"/>
      <c r="H213" s="83"/>
      <c r="I213" s="83"/>
      <c r="J213" s="83"/>
    </row>
    <row r="214" spans="1:12" ht="13.5" thickBot="1" x14ac:dyDescent="0.25">
      <c r="A214" s="130" t="s">
        <v>61</v>
      </c>
      <c r="B214" s="130"/>
      <c r="C214" s="42"/>
      <c r="D214" s="64">
        <f>D211+D212</f>
        <v>25300</v>
      </c>
      <c r="E214" s="64">
        <f t="shared" ref="E214:K214" si="26">E211+E212</f>
        <v>10000</v>
      </c>
      <c r="F214" s="64">
        <f t="shared" si="26"/>
        <v>35300</v>
      </c>
      <c r="G214" s="64">
        <f>G211+G212</f>
        <v>10000</v>
      </c>
      <c r="H214" s="64">
        <f>H211+H212</f>
        <v>45300</v>
      </c>
      <c r="I214" s="64">
        <f t="shared" si="26"/>
        <v>0</v>
      </c>
      <c r="J214" s="64">
        <f t="shared" si="26"/>
        <v>45300</v>
      </c>
      <c r="K214" s="64">
        <f t="shared" si="26"/>
        <v>47779.93</v>
      </c>
    </row>
    <row r="215" spans="1:12" ht="13.5" customHeight="1" thickTop="1" x14ac:dyDescent="0.2">
      <c r="A215" s="11"/>
      <c r="B215" s="11"/>
      <c r="C215" s="48"/>
      <c r="D215" s="43"/>
      <c r="G215" s="29"/>
      <c r="H215" s="29"/>
      <c r="I215" s="29"/>
      <c r="J215" s="29"/>
    </row>
    <row r="216" spans="1:12" ht="13.5" thickBot="1" x14ac:dyDescent="0.25">
      <c r="A216" s="11"/>
      <c r="B216" s="11"/>
      <c r="C216" s="48"/>
      <c r="D216" s="109"/>
      <c r="G216" s="29"/>
      <c r="H216" s="29"/>
      <c r="I216" s="29"/>
      <c r="J216" s="29"/>
    </row>
    <row r="217" spans="1:12" s="71" customFormat="1" ht="30.75" customHeight="1" thickBot="1" x14ac:dyDescent="0.3">
      <c r="A217" s="146" t="s">
        <v>33</v>
      </c>
      <c r="B217" s="147"/>
      <c r="C217" s="147"/>
      <c r="D217" s="110">
        <f>D214+D204+D195+D176+D166+D160+D141+D129+D121</f>
        <v>911500</v>
      </c>
      <c r="E217" s="110">
        <f t="shared" ref="E217" si="27">E214+E204+E195+E176+E166+E160+E141+E129+E121</f>
        <v>130800</v>
      </c>
      <c r="F217" s="110">
        <f>F214+F204+F195+F176+F166+F160+F141+F129+F121</f>
        <v>1042300</v>
      </c>
      <c r="G217" s="110">
        <f t="shared" ref="G217:K217" si="28">G214+G204+G195+G176+G166+G160+G141+G129+G121</f>
        <v>303875</v>
      </c>
      <c r="H217" s="110">
        <f>H214+H204+H195+H176+H166+H160+H141+H129+H121</f>
        <v>1346175</v>
      </c>
      <c r="I217" s="110">
        <f t="shared" si="28"/>
        <v>-84952.5</v>
      </c>
      <c r="J217" s="110">
        <f t="shared" si="28"/>
        <v>1261222.5</v>
      </c>
      <c r="K217" s="110">
        <f t="shared" si="28"/>
        <v>1207019.76</v>
      </c>
      <c r="L217" s="72"/>
    </row>
    <row r="218" spans="1:12" x14ac:dyDescent="0.2">
      <c r="C218" s="3"/>
      <c r="D218" s="3"/>
      <c r="G218" s="29"/>
      <c r="H218" s="29"/>
      <c r="I218" s="29"/>
      <c r="J218" s="29"/>
    </row>
    <row r="219" spans="1:12" ht="13.5" thickBot="1" x14ac:dyDescent="0.25">
      <c r="C219" s="113" t="s">
        <v>137</v>
      </c>
      <c r="D219" s="113" t="s">
        <v>135</v>
      </c>
      <c r="G219" s="29"/>
      <c r="H219" s="29"/>
      <c r="I219" s="29"/>
      <c r="J219" s="29"/>
    </row>
    <row r="220" spans="1:12" ht="14.25" thickTop="1" thickBot="1" x14ac:dyDescent="0.25">
      <c r="B220" s="114" t="s">
        <v>10</v>
      </c>
      <c r="C220" s="112">
        <f>J121+J195</f>
        <v>612875</v>
      </c>
      <c r="D220" s="112">
        <f>K121+K195</f>
        <v>565954.66</v>
      </c>
      <c r="E220" s="83"/>
      <c r="F220" s="83"/>
      <c r="G220" s="29"/>
      <c r="H220" s="29"/>
      <c r="I220" s="29"/>
      <c r="J220" s="29"/>
    </row>
    <row r="221" spans="1:12" ht="14.25" thickTop="1" thickBot="1" x14ac:dyDescent="0.25">
      <c r="B221" s="114" t="s">
        <v>131</v>
      </c>
      <c r="C221" s="112">
        <f>J217-C220-C222</f>
        <v>628395</v>
      </c>
      <c r="D221" s="112">
        <f>K217-D220-D222</f>
        <v>621112.6</v>
      </c>
      <c r="G221" s="95"/>
      <c r="H221" s="95"/>
      <c r="I221" s="29"/>
      <c r="J221" s="29"/>
    </row>
    <row r="222" spans="1:12" ht="14.25" thickTop="1" thickBot="1" x14ac:dyDescent="0.25">
      <c r="B222" s="114" t="s">
        <v>132</v>
      </c>
      <c r="C222" s="112">
        <f>19952.5</f>
        <v>19952.5</v>
      </c>
      <c r="D222" s="112">
        <f>19952.5</f>
        <v>19952.5</v>
      </c>
      <c r="G222" s="29"/>
      <c r="H222" s="29"/>
      <c r="I222" s="29"/>
      <c r="J222" s="29"/>
    </row>
    <row r="223" spans="1:12" ht="14.25" thickTop="1" thickBot="1" x14ac:dyDescent="0.25">
      <c r="B223" s="114" t="s">
        <v>5</v>
      </c>
      <c r="C223" s="112">
        <f>+C220+C221+C222</f>
        <v>1261222.5</v>
      </c>
      <c r="D223" s="112">
        <f>+D220+D221+D222</f>
        <v>1207019.76</v>
      </c>
      <c r="G223" s="29"/>
      <c r="H223" s="29"/>
      <c r="I223" s="29"/>
      <c r="J223" s="29"/>
    </row>
    <row r="224" spans="1:12" ht="13.5" thickTop="1" x14ac:dyDescent="0.2">
      <c r="A224" s="3"/>
      <c r="B224" s="3"/>
      <c r="C224" s="3"/>
      <c r="D224" s="3"/>
    </row>
    <row r="225" spans="1:11" ht="126" customHeight="1" x14ac:dyDescent="0.2">
      <c r="A225" s="116" t="s">
        <v>139</v>
      </c>
      <c r="B225" s="117"/>
      <c r="C225" s="117"/>
      <c r="D225" s="117"/>
      <c r="E225" s="117"/>
      <c r="F225" s="117"/>
      <c r="G225" s="117"/>
      <c r="H225" s="117"/>
      <c r="I225" s="117"/>
      <c r="J225" s="117"/>
      <c r="K225" s="117"/>
    </row>
    <row r="226" spans="1:11" ht="15" customHeight="1" x14ac:dyDescent="0.2">
      <c r="A226" s="144" t="s">
        <v>41</v>
      </c>
      <c r="B226" s="144"/>
      <c r="C226" s="144"/>
      <c r="D226" s="144"/>
      <c r="E226" s="144"/>
      <c r="F226" s="144"/>
      <c r="G226" s="26"/>
      <c r="H226" s="26"/>
      <c r="I226" s="26"/>
      <c r="J226" s="26"/>
    </row>
    <row r="227" spans="1:11" ht="30" customHeight="1" x14ac:dyDescent="0.2">
      <c r="A227" s="131" t="s">
        <v>138</v>
      </c>
      <c r="B227" s="131"/>
      <c r="C227" s="131"/>
      <c r="D227" s="131"/>
      <c r="E227" s="131"/>
      <c r="F227" s="131"/>
      <c r="G227" s="131"/>
      <c r="H227" s="131"/>
      <c r="I227" s="131"/>
      <c r="J227" s="131"/>
      <c r="K227" s="131"/>
    </row>
    <row r="228" spans="1:11" x14ac:dyDescent="0.2">
      <c r="D228" s="45"/>
      <c r="I228" s="139" t="s">
        <v>114</v>
      </c>
      <c r="J228" s="139"/>
    </row>
    <row r="229" spans="1:11" x14ac:dyDescent="0.2">
      <c r="A229" s="45" t="s">
        <v>141</v>
      </c>
      <c r="I229" s="139" t="s">
        <v>91</v>
      </c>
      <c r="J229" s="139"/>
    </row>
    <row r="230" spans="1:11" x14ac:dyDescent="0.2">
      <c r="A230" s="45" t="s">
        <v>142</v>
      </c>
      <c r="I230" s="139" t="s">
        <v>144</v>
      </c>
      <c r="J230" s="139"/>
    </row>
    <row r="231" spans="1:11" x14ac:dyDescent="0.2">
      <c r="A231" s="45" t="s">
        <v>143</v>
      </c>
    </row>
    <row r="232" spans="1:11" x14ac:dyDescent="0.2">
      <c r="D232" s="45"/>
    </row>
    <row r="233" spans="1:11" ht="18" customHeight="1" x14ac:dyDescent="0.2">
      <c r="C233" s="74"/>
      <c r="D233" s="3"/>
      <c r="E233" s="139"/>
      <c r="F233" s="139"/>
      <c r="G233" s="74"/>
      <c r="H233" s="74"/>
      <c r="I233" s="74"/>
      <c r="J233" s="74"/>
    </row>
    <row r="234" spans="1:11" ht="18" customHeight="1" x14ac:dyDescent="0.2">
      <c r="C234" s="74"/>
      <c r="D234" s="3"/>
      <c r="E234" s="139"/>
      <c r="F234" s="139"/>
      <c r="G234" s="74"/>
      <c r="H234" s="74"/>
      <c r="I234" s="74"/>
      <c r="J234" s="74"/>
    </row>
    <row r="235" spans="1:11" ht="18" customHeight="1" x14ac:dyDescent="0.2">
      <c r="C235" s="74"/>
      <c r="D235" s="3"/>
      <c r="E235" s="139"/>
      <c r="F235" s="139"/>
      <c r="G235" s="74"/>
      <c r="H235" s="74"/>
      <c r="I235" s="74"/>
      <c r="J235" s="74"/>
    </row>
    <row r="236" spans="1:11" ht="18" customHeight="1" x14ac:dyDescent="0.2">
      <c r="C236" s="3"/>
      <c r="D236" s="3"/>
    </row>
  </sheetData>
  <mergeCells count="104">
    <mergeCell ref="A227:K227"/>
    <mergeCell ref="A200:F200"/>
    <mergeCell ref="B105:C105"/>
    <mergeCell ref="E233:F233"/>
    <mergeCell ref="E234:F234"/>
    <mergeCell ref="E235:F235"/>
    <mergeCell ref="A226:F226"/>
    <mergeCell ref="A181:F181"/>
    <mergeCell ref="A170:F170"/>
    <mergeCell ref="A162:F162"/>
    <mergeCell ref="A150:F150"/>
    <mergeCell ref="A147:F147"/>
    <mergeCell ref="A217:C217"/>
    <mergeCell ref="B164:C164"/>
    <mergeCell ref="I228:J228"/>
    <mergeCell ref="I229:J229"/>
    <mergeCell ref="I230:J230"/>
    <mergeCell ref="B157:C157"/>
    <mergeCell ref="A158:B158"/>
    <mergeCell ref="B202:C202"/>
    <mergeCell ref="A204:B204"/>
    <mergeCell ref="B211:C211"/>
    <mergeCell ref="A214:B214"/>
    <mergeCell ref="B212:C212"/>
    <mergeCell ref="A209:F209"/>
    <mergeCell ref="B59:C59"/>
    <mergeCell ref="B60:C60"/>
    <mergeCell ref="B61:C61"/>
    <mergeCell ref="B62:C62"/>
    <mergeCell ref="B63:C63"/>
    <mergeCell ref="B46:C46"/>
    <mergeCell ref="E9:E10"/>
    <mergeCell ref="A9:A10"/>
    <mergeCell ref="B32:C32"/>
    <mergeCell ref="B57:C57"/>
    <mergeCell ref="A53:F55"/>
    <mergeCell ref="A43:F45"/>
    <mergeCell ref="A35:F38"/>
    <mergeCell ref="A28:F30"/>
    <mergeCell ref="A18:F20"/>
    <mergeCell ref="A195:B195"/>
    <mergeCell ref="A166:B166"/>
    <mergeCell ref="B133:C133"/>
    <mergeCell ref="B135:C135"/>
    <mergeCell ref="B113:C113"/>
    <mergeCell ref="A123:F123"/>
    <mergeCell ref="A125:D125"/>
    <mergeCell ref="B127:C127"/>
    <mergeCell ref="A121:B121"/>
    <mergeCell ref="A129:B129"/>
    <mergeCell ref="B154:C154"/>
    <mergeCell ref="B137:C137"/>
    <mergeCell ref="B183:C183"/>
    <mergeCell ref="A160:B160"/>
    <mergeCell ref="B172:C172"/>
    <mergeCell ref="A176:B176"/>
    <mergeCell ref="A152:D152"/>
    <mergeCell ref="H9:H10"/>
    <mergeCell ref="I9:I10"/>
    <mergeCell ref="J9:J10"/>
    <mergeCell ref="A1:J1"/>
    <mergeCell ref="A3:J3"/>
    <mergeCell ref="A5:J5"/>
    <mergeCell ref="A6:J6"/>
    <mergeCell ref="B58:C58"/>
    <mergeCell ref="B80:C80"/>
    <mergeCell ref="B70:C70"/>
    <mergeCell ref="B71:C71"/>
    <mergeCell ref="B22:C22"/>
    <mergeCell ref="B72:C72"/>
    <mergeCell ref="A67:F69"/>
    <mergeCell ref="A77:F78"/>
    <mergeCell ref="A8:D8"/>
    <mergeCell ref="D9:D10"/>
    <mergeCell ref="B21:C21"/>
    <mergeCell ref="B31:C31"/>
    <mergeCell ref="B56:C56"/>
    <mergeCell ref="A2:D2"/>
    <mergeCell ref="F9:F10"/>
    <mergeCell ref="B39:C39"/>
    <mergeCell ref="K9:K10"/>
    <mergeCell ref="A225:K225"/>
    <mergeCell ref="B96:C96"/>
    <mergeCell ref="A85:F87"/>
    <mergeCell ref="B186:C186"/>
    <mergeCell ref="B192:C192"/>
    <mergeCell ref="B189:C189"/>
    <mergeCell ref="G9:G10"/>
    <mergeCell ref="A14:D14"/>
    <mergeCell ref="A16:D16"/>
    <mergeCell ref="A12:D12"/>
    <mergeCell ref="B9:C10"/>
    <mergeCell ref="B88:C88"/>
    <mergeCell ref="B89:C89"/>
    <mergeCell ref="A93:F95"/>
    <mergeCell ref="A102:F104"/>
    <mergeCell ref="B81:C81"/>
    <mergeCell ref="B97:C97"/>
    <mergeCell ref="A110:F112"/>
    <mergeCell ref="A148:D148"/>
    <mergeCell ref="A155:B155"/>
    <mergeCell ref="A131:D131"/>
    <mergeCell ref="B139:C139"/>
    <mergeCell ref="A141:B141"/>
  </mergeCells>
  <phoneticPr fontId="33" type="noConversion"/>
  <printOptions horizontalCentered="1"/>
  <pageMargins left="0.70866141732283472" right="0.70866141732283472" top="0.74803149606299213" bottom="0.55118110236220474" header="0.31496062992125984" footer="0.31496062992125984"/>
  <pageSetup paperSize="9" scale="50" fitToHeight="0" orientation="landscape" r:id="rId1"/>
  <headerFooter>
    <oddFooter>&amp;R&amp;P</oddFooter>
  </headerFooter>
  <rowBreaks count="3" manualBreakCount="3">
    <brk id="65" max="11" man="1"/>
    <brk id="133" max="10" man="1"/>
    <brk id="167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1"/>
  <sheetViews>
    <sheetView workbookViewId="0">
      <selection activeCell="J5" sqref="J5"/>
    </sheetView>
  </sheetViews>
  <sheetFormatPr defaultRowHeight="15" x14ac:dyDescent="0.25"/>
  <cols>
    <col min="1" max="1" width="7.28515625" bestFit="1" customWidth="1"/>
    <col min="2" max="2" width="52.7109375" customWidth="1"/>
    <col min="3" max="3" width="22.28515625" bestFit="1" customWidth="1"/>
    <col min="4" max="4" width="0" hidden="1" customWidth="1"/>
    <col min="5" max="5" width="13.28515625" hidden="1" customWidth="1"/>
    <col min="6" max="7" width="14.28515625" hidden="1" customWidth="1"/>
    <col min="8" max="8" width="21.42578125" bestFit="1" customWidth="1"/>
    <col min="9" max="9" width="21.5703125" customWidth="1"/>
    <col min="10" max="10" width="21.42578125" bestFit="1" customWidth="1"/>
    <col min="11" max="11" width="17.5703125" customWidth="1"/>
    <col min="12" max="12" width="25.28515625" customWidth="1"/>
    <col min="13" max="13" width="26" customWidth="1"/>
    <col min="14" max="14" width="31.140625" customWidth="1"/>
    <col min="15" max="15" width="11.5703125" customWidth="1"/>
    <col min="16" max="16" width="15.5703125" bestFit="1" customWidth="1"/>
  </cols>
  <sheetData>
    <row r="1" spans="1:16" s="1" customFormat="1" ht="25.5" customHeight="1" x14ac:dyDescent="0.25">
      <c r="A1" s="152"/>
      <c r="B1" s="152"/>
      <c r="C1" s="152"/>
      <c r="D1" s="148" t="s">
        <v>40</v>
      </c>
      <c r="E1" s="148" t="s">
        <v>38</v>
      </c>
      <c r="F1" s="148" t="s">
        <v>37</v>
      </c>
      <c r="G1" s="148" t="s">
        <v>38</v>
      </c>
      <c r="H1" s="148" t="s">
        <v>43</v>
      </c>
      <c r="I1" s="148" t="s">
        <v>38</v>
      </c>
      <c r="J1" s="148" t="s">
        <v>44</v>
      </c>
      <c r="K1" s="138" t="s">
        <v>34</v>
      </c>
      <c r="L1" s="138" t="s">
        <v>35</v>
      </c>
      <c r="M1" s="138" t="s">
        <v>42</v>
      </c>
      <c r="N1" s="138" t="s">
        <v>36</v>
      </c>
      <c r="O1" s="138"/>
    </row>
    <row r="2" spans="1:16" s="2" customFormat="1" ht="15.75" x14ac:dyDescent="0.25">
      <c r="A2" s="152"/>
      <c r="B2" s="152"/>
      <c r="C2" s="152"/>
      <c r="D2" s="148"/>
      <c r="E2" s="148"/>
      <c r="F2" s="148"/>
      <c r="G2" s="148"/>
      <c r="H2" s="148"/>
      <c r="I2" s="148"/>
      <c r="J2" s="148"/>
      <c r="K2" s="138"/>
      <c r="L2" s="138"/>
      <c r="M2" s="138"/>
      <c r="N2" s="138"/>
      <c r="O2" s="138"/>
    </row>
    <row r="3" spans="1:16" s="3" customFormat="1" ht="28.5" customHeight="1" x14ac:dyDescent="0.2">
      <c r="A3" s="26"/>
      <c r="B3" s="149" t="s">
        <v>45</v>
      </c>
      <c r="C3" s="149"/>
      <c r="D3" s="149"/>
      <c r="E3" s="19"/>
      <c r="F3" s="27"/>
      <c r="G3" s="19"/>
      <c r="H3" s="27"/>
      <c r="I3" s="19"/>
      <c r="J3" s="27"/>
    </row>
    <row r="4" spans="1:16" s="3" customFormat="1" ht="12.75" x14ac:dyDescent="0.2">
      <c r="A4" s="4"/>
      <c r="B4" s="129" t="s">
        <v>30</v>
      </c>
      <c r="C4" s="129"/>
      <c r="D4" s="9">
        <v>145000</v>
      </c>
      <c r="E4" s="9">
        <f>F4-D4</f>
        <v>45000</v>
      </c>
      <c r="F4" s="9">
        <v>190000</v>
      </c>
      <c r="G4" s="9">
        <f>H4-F4</f>
        <v>-190000</v>
      </c>
      <c r="H4" s="9"/>
      <c r="I4" s="28">
        <f>J4-H4</f>
        <v>7480000</v>
      </c>
      <c r="J4" s="9">
        <v>7480000</v>
      </c>
      <c r="K4" s="24"/>
      <c r="M4" s="9"/>
      <c r="N4" s="29"/>
    </row>
    <row r="5" spans="1:16" s="3" customFormat="1" ht="12.75" x14ac:dyDescent="0.2">
      <c r="A5" s="4"/>
      <c r="B5" s="129" t="s">
        <v>31</v>
      </c>
      <c r="C5" s="129"/>
      <c r="D5" s="9">
        <v>5000</v>
      </c>
      <c r="E5" s="9">
        <f>F5-D5</f>
        <v>5000</v>
      </c>
      <c r="F5" s="9">
        <v>10000</v>
      </c>
      <c r="G5" s="9">
        <f>H5-F5</f>
        <v>-10000</v>
      </c>
      <c r="H5" s="9"/>
      <c r="I5" s="28">
        <f>J5-H5</f>
        <v>137500</v>
      </c>
      <c r="J5" s="9">
        <v>137500</v>
      </c>
      <c r="K5" s="9"/>
      <c r="M5" s="9"/>
    </row>
    <row r="6" spans="1:16" s="3" customFormat="1" ht="12.75" x14ac:dyDescent="0.2">
      <c r="A6" s="4"/>
      <c r="B6" s="25" t="s">
        <v>32</v>
      </c>
      <c r="C6" s="25"/>
      <c r="D6" s="9">
        <v>0</v>
      </c>
      <c r="E6" s="9">
        <f>F6-D6</f>
        <v>10000</v>
      </c>
      <c r="F6" s="9">
        <v>10000</v>
      </c>
      <c r="G6" s="9">
        <f>H6-F6</f>
        <v>-10000</v>
      </c>
      <c r="H6" s="9"/>
      <c r="I6" s="28">
        <f>J6-H6</f>
        <v>30000</v>
      </c>
      <c r="J6" s="9">
        <v>30000</v>
      </c>
      <c r="K6" s="9"/>
      <c r="M6" s="9"/>
    </row>
    <row r="7" spans="1:16" s="3" customFormat="1" ht="12.75" x14ac:dyDescent="0.2">
      <c r="A7" s="4"/>
      <c r="B7" s="14"/>
      <c r="C7" s="14"/>
      <c r="D7" s="9"/>
      <c r="E7" s="9"/>
      <c r="F7" s="9"/>
      <c r="G7" s="9"/>
      <c r="H7" s="9"/>
      <c r="I7" s="9"/>
      <c r="J7" s="9"/>
    </row>
    <row r="8" spans="1:16" s="3" customFormat="1" ht="13.5" thickBot="1" x14ac:dyDescent="0.25">
      <c r="A8" s="21" t="s">
        <v>5</v>
      </c>
      <c r="B8" s="5"/>
      <c r="C8" s="5"/>
      <c r="D8" s="10">
        <f>SUM(D4:D6)</f>
        <v>150000</v>
      </c>
      <c r="E8" s="10">
        <f>F8-D8</f>
        <v>60000</v>
      </c>
      <c r="F8" s="10">
        <f>SUM(F4:F6)</f>
        <v>210000</v>
      </c>
      <c r="G8" s="10">
        <f>H8-F8</f>
        <v>-210000</v>
      </c>
      <c r="H8" s="10">
        <f>SUM(H4:H6)</f>
        <v>0</v>
      </c>
      <c r="I8" s="10">
        <f>J8-H8</f>
        <v>7647500</v>
      </c>
      <c r="J8" s="10">
        <f>SUM(J4:J6)</f>
        <v>7647500</v>
      </c>
      <c r="K8" s="10"/>
      <c r="L8" s="10"/>
      <c r="M8" s="10"/>
      <c r="N8" s="10"/>
      <c r="O8" s="10"/>
    </row>
    <row r="9" spans="1:16" s="3" customFormat="1" ht="15" customHeight="1" thickTop="1" x14ac:dyDescent="0.2">
      <c r="A9" s="150" t="s">
        <v>9</v>
      </c>
      <c r="B9" s="150"/>
      <c r="C9" s="17"/>
      <c r="D9" s="15">
        <f>D8</f>
        <v>150000</v>
      </c>
      <c r="E9" s="15">
        <f>F9-D9</f>
        <v>0</v>
      </c>
      <c r="F9" s="15">
        <v>150000</v>
      </c>
      <c r="G9" s="15">
        <f>H9-F9</f>
        <v>-150000</v>
      </c>
      <c r="H9" s="15"/>
      <c r="I9" s="15">
        <f>J9-H9</f>
        <v>0</v>
      </c>
      <c r="J9" s="15"/>
      <c r="K9" s="15"/>
      <c r="L9" s="15"/>
      <c r="M9" s="15"/>
      <c r="N9" s="15"/>
      <c r="O9" s="15"/>
    </row>
    <row r="10" spans="1:16" s="3" customFormat="1" ht="15" customHeight="1" x14ac:dyDescent="0.2">
      <c r="A10" s="151"/>
      <c r="B10" s="151"/>
      <c r="C10" s="7"/>
      <c r="D10" s="16">
        <v>0</v>
      </c>
      <c r="E10" s="16">
        <f>F10-D10</f>
        <v>60000</v>
      </c>
      <c r="F10" s="16">
        <v>60000</v>
      </c>
      <c r="G10" s="16">
        <f>H10-F10</f>
        <v>-60000</v>
      </c>
      <c r="H10" s="16"/>
      <c r="I10" s="16">
        <f>J10-H10</f>
        <v>0</v>
      </c>
      <c r="J10" s="16"/>
      <c r="K10" s="16"/>
      <c r="L10" s="16"/>
      <c r="M10" s="16"/>
      <c r="N10" s="16"/>
      <c r="O10" s="16"/>
    </row>
    <row r="11" spans="1:16" s="3" customFormat="1" ht="15" customHeight="1" x14ac:dyDescent="0.2">
      <c r="A11" s="151"/>
      <c r="B11" s="151"/>
      <c r="C11" s="7"/>
      <c r="D11" s="16"/>
      <c r="E11" s="16"/>
      <c r="F11" s="16">
        <v>0</v>
      </c>
      <c r="G11" s="16">
        <f>H11-F11</f>
        <v>0</v>
      </c>
      <c r="H11" s="16"/>
      <c r="I11" s="16">
        <f>J11-H11</f>
        <v>0</v>
      </c>
      <c r="J11" s="16"/>
      <c r="K11" s="16"/>
      <c r="L11" s="16"/>
      <c r="M11" s="16"/>
      <c r="N11" s="16"/>
      <c r="O11" s="16"/>
      <c r="P11" s="8"/>
    </row>
  </sheetData>
  <mergeCells count="18">
    <mergeCell ref="J1:J2"/>
    <mergeCell ref="B3:D3"/>
    <mergeCell ref="B4:C4"/>
    <mergeCell ref="B5:C5"/>
    <mergeCell ref="A9:B11"/>
    <mergeCell ref="A1:A2"/>
    <mergeCell ref="B1:C2"/>
    <mergeCell ref="D1:D2"/>
    <mergeCell ref="E1:E2"/>
    <mergeCell ref="F1:F2"/>
    <mergeCell ref="G1:G2"/>
    <mergeCell ref="H1:H2"/>
    <mergeCell ref="I1:I2"/>
    <mergeCell ref="K1:K2"/>
    <mergeCell ref="L1:L2"/>
    <mergeCell ref="M1:M2"/>
    <mergeCell ref="N1:N2"/>
    <mergeCell ref="O1:O2"/>
  </mergeCells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PROGRAM ODRŽAVANJA 2025</vt:lpstr>
      <vt:lpstr>dogradnja dv</vt:lpstr>
      <vt:lpstr>'PROGRAM ODRŽAVANJA 2025'!Podrucje_ispisa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Radmila Rončević</cp:lastModifiedBy>
  <cp:lastPrinted>2025-11-10T11:41:11Z</cp:lastPrinted>
  <dcterms:created xsi:type="dcterms:W3CDTF">2018-10-04T06:31:38Z</dcterms:created>
  <dcterms:modified xsi:type="dcterms:W3CDTF">2026-06-26T10:24:07Z</dcterms:modified>
</cp:coreProperties>
</file>